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使い方" sheetId="1" state="visible" r:id="rId3"/>
    <sheet name="前提条件" sheetId="2" state="visible" r:id="rId4"/>
    <sheet name="機能要件チェックリスト" sheetId="3" state="visible" r:id="rId5"/>
    <sheet name="集計" sheetId="4" state="visible" r:id="rId6"/>
  </sheets>
  <definedNames>
    <definedName function="false" hidden="false" localSheetId="2" name="_xlnm.Print_Titles" vbProcedure="false">機能要件チェックリスト!$1:$1</definedName>
    <definedName function="false" hidden="true" localSheetId="2" name="_xlnm._FilterDatabase" vbProcedure="false">機能要件チェックリスト!$A$1:$J$130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<sst xmlns="http://schemas.openxmlformats.org/spreadsheetml/2006/main" count="678" uniqueCount="394">
  <si>
    <t xml:space="preserve">ワークフローシステム 機能要件チェックリスト（ベンダー回答用）</t>
  </si>
  <si>
    <t xml:space="preserve">本シートは、ワークフローシステムの選定にあたり、発注者が求める要件に対する対応可否を、</t>
  </si>
  <si>
    <t xml:space="preserve">ベンダー各社から同一の条件でご回答いただくためのものです。全129項目。</t>
  </si>
  <si>
    <t xml:space="preserve">■ シート構成</t>
  </si>
  <si>
    <t xml:space="preserve">① 使い方　　　　　　　　　このシート。記入方法と凡例。</t>
  </si>
  <si>
    <t xml:space="preserve">② 前提条件　　　　　　　　利用規模の前提、ベンダーへの依頼事項、見積に含める費用項目。</t>
  </si>
  <si>
    <t xml:space="preserve">③ 機能要件チェックリスト　全129項目。発注者が重要度を、ベンダーが対応可否を記入。</t>
  </si>
  <si>
    <t xml:space="preserve">④ 集計　　　　　　　　　　③の回答を自動集計。数式が入っているため編集不要。</t>
  </si>
  <si>
    <t xml:space="preserve">■ 記入の手順</t>
  </si>
  <si>
    <t xml:space="preserve">【STEP 1】発注者（ご依頼元）が記入</t>
  </si>
  <si>
    <t xml:space="preserve">　シート②の黄色セルに、自社の利用規模・前提条件を記入します。</t>
  </si>
  <si>
    <t xml:space="preserve">　シート③のF列「重要度」に、各項目を『必須』『任意』『不要』のいずれかで記入します。</t>
  </si>
  <si>
    <t xml:space="preserve">　・個別の項目が不要な場合は、行を削除せず『不要』を選択してください（各社の回答条件を揃えるため）。</t>
  </si>
  <si>
    <t xml:space="preserve">　・分類ごと不要な場合（例：グループ会社での利用予定がない）は、送付前に該当分類の行を削除して構いません。</t>
  </si>
  <si>
    <t xml:space="preserve">【STEP 2】ベンダー各社へ送付</t>
  </si>
  <si>
    <t xml:space="preserve">　本ファイルをそのまま各社へ送付し、シート③のG〜J列（水色セル）へのご回答を依頼します。</t>
  </si>
  <si>
    <t xml:space="preserve">　1社につき1ファイルとし、ファイル名に社名を付けて返送いただくと比較が容易です。</t>
  </si>
  <si>
    <t xml:space="preserve">【STEP 3】ベンダーが記入</t>
  </si>
  <si>
    <t xml:space="preserve">　G列「対応可否」、H列「対応方法・制約条件」、I列「追加費用」、J列「備考」にご回答ください。</t>
  </si>
  <si>
    <t xml:space="preserve">　△（条件付き）とされた項目は、H列にその条件を必ずご記載ください。ここが判断の分かれ目になります。</t>
  </si>
  <si>
    <t xml:space="preserve">■ 記入例（サンプルです。シート③には入力されていません）</t>
  </si>
  <si>
    <t xml:space="preserve">分類</t>
  </si>
  <si>
    <t xml:space="preserve">No</t>
  </si>
  <si>
    <t xml:space="preserve">観点</t>
  </si>
  <si>
    <t xml:space="preserve">確認項目</t>
  </si>
  <si>
    <t xml:space="preserve">確認の意図／見落とすとどうなるか</t>
  </si>
  <si>
    <t xml:space="preserve">重要度
（発注者記入）</t>
  </si>
  <si>
    <t xml:space="preserve">対応可否
（ベンダー記入）</t>
  </si>
  <si>
    <t xml:space="preserve">対応方法・制約条件
（ベンダー記入）</t>
  </si>
  <si>
    <t xml:space="preserve">追加費用
（ベンダー記入）</t>
  </si>
  <si>
    <t xml:space="preserve">備考</t>
  </si>
  <si>
    <t xml:space="preserve">代理・委任</t>
  </si>
  <si>
    <t xml:space="preserve">深掘り</t>
  </si>
  <si>
    <t xml:space="preserve">代理の対象を、様式単位で制限できること</t>
  </si>
  <si>
    <t xml:space="preserve">購買稟議は代理可・人事／契約は不可、といった限定ができないと、権限を渡しすぎることになる</t>
  </si>
  <si>
    <t xml:space="preserve">必須</t>
  </si>
  <si>
    <t xml:space="preserve">△ 条件付き・設定で対応</t>
  </si>
  <si>
    <t xml:space="preserve">様式のカテゴリ単位での制限は可能。様式1件ごとの個別指定は不可のため、代理可の様式を同一カテゴリにまとめる設定が必要。</t>
  </si>
  <si>
    <t xml:space="preserve">なし（標準）</t>
  </si>
  <si>
    <t xml:space="preserve">設定は管理者画面から可能</t>
  </si>
  <si>
    <t xml:space="preserve">■ 凡例</t>
  </si>
  <si>
    <t xml:space="preserve">観点（C列）　基本 … 多くの製品が対応。○×では差がつきにくい項目</t>
  </si>
  <si>
    <t xml:space="preserve">　　　　　　　深掘り … 導入後・拡張時に効いてくる項目。製品差が出るのはここ（全129項目中107項目）</t>
  </si>
  <si>
    <t xml:space="preserve">重要度（F列）　必須 ／ 任意 ／ 不要</t>
  </si>
  <si>
    <t xml:space="preserve">対応可否（G列）　◯ 標準機能で対応 ／ △ 条件付き・設定で対応 ／ × 非対応 ／ － 該当なし</t>
  </si>
  <si>
    <t xml:space="preserve">追加費用（I列）　なし（標準） ／ あり（オプション） ／ あり（個別開発） ／ － 該当なし</t>
  </si>
  <si>
    <t xml:space="preserve">黄色のセル … 発注者が記入する欄</t>
  </si>
  <si>
    <t xml:space="preserve">水色のセル … ベンダーが記入する欄</t>
  </si>
  <si>
    <t xml:space="preserve">白色のセル … 変更しないでください（各社共通の条件とするため）</t>
  </si>
  <si>
    <t xml:space="preserve">■ 評価にあたっての考え方</t>
  </si>
  <si>
    <t xml:space="preserve">・すべての項目に◯が付く製品は存在しません。『必須』項目の充足を優先して判断してください。</t>
  </si>
  <si>
    <t xml:space="preserve">・△の数ではなく、H列に書かれた条件の内容で比較してください。「できるが運用が回らない」条件が紛れます。</t>
  </si>
  <si>
    <t xml:space="preserve">・『基本』の項目はほぼ全社が◯になります。比較の判断材料になるのは『深掘り』の回答です。</t>
  </si>
  <si>
    <t xml:space="preserve">・I列に『あり』が多い場合、月額単価が低くても総額は高くなります。シート②の費用項目とあわせてご確認ください。</t>
  </si>
  <si>
    <t xml:space="preserve">・回答が『△』『×』の必須項目は、代替の運用方法までヒアリングしたうえで最終判断してください。</t>
  </si>
  <si>
    <t xml:space="preserve">前提条件・ベンダーへの依頼事項</t>
  </si>
  <si>
    <r>
      <rPr>
        <b val="true"/>
        <sz val="11.5"/>
        <color rgb="FFFFFFFF"/>
        <rFont val="Meiryo"/>
        <family val="2"/>
        <charset val="128"/>
      </rPr>
      <t xml:space="preserve">1. </t>
    </r>
    <r>
      <rPr>
        <b val="true"/>
        <sz val="11.5"/>
        <color rgb="FFFFFFFF"/>
        <rFont val="Noto Sans CJK SC"/>
        <family val="2"/>
      </rPr>
      <t xml:space="preserve">発注者の情報（発注者がご記入ください）</t>
    </r>
  </si>
  <si>
    <t xml:space="preserve">法人名 / 団体名</t>
  </si>
  <si>
    <t xml:space="preserve">ご担当部署・氏名</t>
  </si>
  <si>
    <t xml:space="preserve">ご連絡先（メール）</t>
  </si>
  <si>
    <t xml:space="preserve">回答期限</t>
  </si>
  <si>
    <r>
      <rPr>
        <b val="true"/>
        <sz val="11.5"/>
        <color rgb="FFFFFFFF"/>
        <rFont val="游ゴシック Regular"/>
        <family val="0"/>
        <charset val="128"/>
      </rPr>
      <t xml:space="preserve">2. </t>
    </r>
    <r>
      <rPr>
        <b val="true"/>
        <sz val="11.5"/>
        <color rgb="FFFFFFFF"/>
        <rFont val="Noto Sans CJK SC"/>
        <family val="2"/>
      </rPr>
      <t xml:space="preserve">利用規模の前提（発注者がご記入ください／見積の前提条件になります）</t>
    </r>
  </si>
  <si>
    <t xml:space="preserve">従業員・職員数（全体）</t>
  </si>
  <si>
    <t xml:space="preserve">申請を行う方の人数</t>
  </si>
  <si>
    <t xml:space="preserve">承認・決裁を行う方の人数</t>
  </si>
  <si>
    <t xml:space="preserve">閲覧のみの方の人数（監査対応等）</t>
  </si>
  <si>
    <t xml:space="preserve">拠点・事業所の数</t>
  </si>
  <si>
    <t xml:space="preserve">対象法人数（グループ会社を含む場合）</t>
  </si>
  <si>
    <t xml:space="preserve">組織の階層数（例：会社−本部−部−課）</t>
  </si>
  <si>
    <t xml:space="preserve">電子化したい申請様式の数（初期／将来）</t>
  </si>
  <si>
    <t xml:space="preserve">想定される年間の申請件数</t>
  </si>
  <si>
    <t xml:space="preserve">連携を想定するシステム（人事・会計・ID基盤・チャット等）</t>
  </si>
  <si>
    <t xml:space="preserve">外部提出用の帳票出力の要否と、必要な様式数</t>
  </si>
  <si>
    <t xml:space="preserve">導入希望時期</t>
  </si>
  <si>
    <r>
      <rPr>
        <b val="true"/>
        <sz val="11.5"/>
        <color rgb="FFFFFFFF"/>
        <rFont val="游ゴシック Regular"/>
        <family val="0"/>
        <charset val="128"/>
      </rPr>
      <t xml:space="preserve">3. </t>
    </r>
    <r>
      <rPr>
        <b val="true"/>
        <sz val="11.5"/>
        <color rgb="FFFFFFFF"/>
        <rFont val="Noto Sans CJK SC"/>
        <family val="2"/>
      </rPr>
      <t xml:space="preserve">ベンダーへの依頼事項（ベンダーがご回答ください）</t>
    </r>
  </si>
  <si>
    <t xml:space="preserve">製品名 / 提供会社名</t>
  </si>
  <si>
    <t xml:space="preserve">ご提案プラン名</t>
  </si>
  <si>
    <t xml:space="preserve">課金対象の定義（申請者のみ／承認者含む／全アカウント）</t>
  </si>
  <si>
    <t xml:space="preserve">最低契約ID数・最低契約期間</t>
  </si>
  <si>
    <t xml:space="preserve">契約単位（1法人1契約で全拠点・全法人が利用可か）</t>
  </si>
  <si>
    <t xml:space="preserve">年度途中のID数の増減可否と、その条件</t>
  </si>
  <si>
    <t xml:space="preserve">無料トライアルの可否・期間・利用できる機能の範囲</t>
  </si>
  <si>
    <t xml:space="preserve">導入支援の内容と、標準に含まれる範囲</t>
  </si>
  <si>
    <t xml:space="preserve">問い合わせ窓口・対応時間・回答までの目安</t>
  </si>
  <si>
    <t xml:space="preserve">検証環境（サンドボックス）の提供可否と費用</t>
  </si>
  <si>
    <t xml:space="preserve">契約終了時のデータ出力形式と、その費用</t>
  </si>
  <si>
    <r>
      <rPr>
        <b val="true"/>
        <sz val="11.5"/>
        <color rgb="FFFFFFFF"/>
        <rFont val="Meiryo"/>
        <family val="2"/>
        <charset val="128"/>
      </rPr>
      <t xml:space="preserve">4. </t>
    </r>
    <r>
      <rPr>
        <b val="true"/>
        <sz val="11.5"/>
        <color rgb="FFFFFFFF"/>
        <rFont val="Noto Sans CJK SC"/>
        <family val="2"/>
      </rPr>
      <t xml:space="preserve">お見積に含めていただきたい費用項目（ベンダーがご回答ください）</t>
    </r>
  </si>
  <si>
    <t xml:space="preserve">初期費用（初期設定・導入支援）</t>
  </si>
  <si>
    <t xml:space="preserve">年額ライセンス費用（上記2の人数前提）</t>
  </si>
  <si>
    <t xml:space="preserve">オプション費用（SSO / API / 帳票出力 / 監査ログ長期保持 等）</t>
  </si>
  <si>
    <t xml:space="preserve">様式・経路の設定変更を依頼する場合の作業費（1件あたり）</t>
  </si>
  <si>
    <t xml:space="preserve">帳票テンプレート作成を依頼する場合の費用（1件あたり）</t>
  </si>
  <si>
    <t xml:space="preserve">他システム連携にかかる費用</t>
  </si>
  <si>
    <r>
      <rPr>
        <sz val="10.5"/>
        <rFont val="Meiryo"/>
        <family val="2"/>
        <charset val="128"/>
      </rPr>
      <t xml:space="preserve">3</t>
    </r>
    <r>
      <rPr>
        <sz val="10.5"/>
        <rFont val="Noto Sans CJK SC"/>
        <family val="2"/>
      </rPr>
      <t xml:space="preserve">年間の総額（上記すべてを含む）</t>
    </r>
  </si>
  <si>
    <r>
      <rPr>
        <sz val="10.5"/>
        <rFont val="Meiryo"/>
        <family val="2"/>
        <charset val="128"/>
      </rPr>
      <t xml:space="preserve">3</t>
    </r>
    <r>
      <rPr>
        <sz val="10.5"/>
        <rFont val="Noto Sans CJK SC"/>
        <family val="2"/>
      </rPr>
      <t xml:space="preserve">年後に</t>
    </r>
    <r>
      <rPr>
        <sz val="10.5"/>
        <rFont val="Meiryo"/>
        <family val="2"/>
        <charset val="128"/>
      </rPr>
      <t xml:space="preserve">ID</t>
    </r>
    <r>
      <rPr>
        <sz val="10.5"/>
        <rFont val="Noto Sans CJK SC"/>
        <family val="2"/>
      </rPr>
      <t xml:space="preserve">数が</t>
    </r>
    <r>
      <rPr>
        <sz val="10.5"/>
        <rFont val="Meiryo"/>
        <family val="2"/>
        <charset val="128"/>
      </rPr>
      <t xml:space="preserve">1.5</t>
    </r>
    <r>
      <rPr>
        <sz val="10.5"/>
        <rFont val="Noto Sans CJK SC"/>
        <family val="2"/>
      </rPr>
      <t xml:space="preserve">倍になった場合の年額</t>
    </r>
  </si>
  <si>
    <t xml:space="preserve">※ 比較の前提を揃えるため、月額単価だけでなく3年総額でのご提示をお願いいたします。</t>
  </si>
  <si>
    <t xml:space="preserve">申請フォーム</t>
  </si>
  <si>
    <t xml:space="preserve">基本</t>
  </si>
  <si>
    <t xml:space="preserve">情報システム部門でなくても、管理者が申請様式を新規作成・修正できること</t>
  </si>
  <si>
    <t xml:space="preserve">変更のたびにベンダー依頼・費用・リードタイムが発生しないか。運用開始後の改善速度を決める</t>
  </si>
  <si>
    <t xml:space="preserve">作成できる様式の数に上限がないこと。上限がある場合はその数と超過時の費用</t>
  </si>
  <si>
    <t xml:space="preserve">拠点別・業務別に分けると様式数は想定の2〜3倍に増える。上限は後から効いてくる</t>
  </si>
  <si>
    <t xml:space="preserve">入力内容に応じて、項目の表示・非表示を切り替えられること</t>
  </si>
  <si>
    <t xml:space="preserve">1つの様式で複数パターンを扱えるか。できないと様式が乱立し、管理不能になる</t>
  </si>
  <si>
    <t xml:space="preserve">表示条件に複数条件（AND／OR、入れ子）を設定できること。設定できる条件数の上限</t>
  </si>
  <si>
    <t xml:space="preserve">条件を1つしか設定できない製品もあります。「金額10万円以上かつ本社以外」のような実務条件が組めるか</t>
  </si>
  <si>
    <t xml:space="preserve">行数が可変の明細（テーブル入力）を使用でき、合計を自動計算できること</t>
  </si>
  <si>
    <t xml:space="preserve">手計算の誤りを防ぎ、集計可能なデータとして残す。明細がないと後工程で必ず詰まる</t>
  </si>
  <si>
    <t xml:space="preserve">明細行の中でも、マスタ参照・自動計算・条件表示・入力チェックが使えること</t>
  </si>
  <si>
    <t xml:space="preserve">「明細は作れるが、中の機能は制限される」製品があります。明細の中身が自由に組めるかで実用性が変わる</t>
  </si>
  <si>
    <t xml:space="preserve">明細行に設定できる行数・列数の上限</t>
  </si>
  <si>
    <t xml:space="preserve">経費精算や発注明細では上限に達しやすい。上限超過時に様式を分ける運用になると効率が落ちる</t>
  </si>
  <si>
    <t xml:space="preserve">自動計算（四則演算・税計算・日数計算）ができること</t>
  </si>
  <si>
    <t xml:space="preserve">税込／税抜、期間日数などの計算ミスを入口でなくす</t>
  </si>
  <si>
    <t xml:space="preserve">計算式に条件分岐（IF相当）や端数処理の指定ができること</t>
  </si>
  <si>
    <t xml:space="preserve">「1万円未満は切り捨て」「区分により税率が変わる」といった実務ルールを再現できるか</t>
  </si>
  <si>
    <t xml:space="preserve">入力チェック（必須・桁数・上限金額・日付の前後関係）を設定できること</t>
  </si>
  <si>
    <t xml:space="preserve">差戻しの大半は入力不備。入口で止められれば承認者の負担が減る</t>
  </si>
  <si>
    <t xml:space="preserve">申請者の所属・役職・日付・上長などを、初期値として自動セットできること</t>
  </si>
  <si>
    <t xml:space="preserve">毎回同じ情報を手入力させると、入力ミスと入力負荷が積み上がる</t>
  </si>
  <si>
    <t xml:space="preserve">ファイルを添付でき、承認後も参照できること（1件あたり容量上限・総容量・対応形式）</t>
  </si>
  <si>
    <t xml:space="preserve">図面・見積書・契約書の添付可否。上限は製品差が大きい</t>
  </si>
  <si>
    <t xml:space="preserve">添付枠を用途別に分けられ、枠ごとに必須設定ができること</t>
  </si>
  <si>
    <t xml:space="preserve">「見積書」「相見積」「稟議書」を別枠で管理できないと、添付漏れの検知ができない</t>
  </si>
  <si>
    <t xml:space="preserve">作成途中の申請を下書きとして保存できること</t>
  </si>
  <si>
    <t xml:space="preserve">長い申請の中断・再開。現場の離席が多い業務では必須</t>
  </si>
  <si>
    <t xml:space="preserve">過去の申請を複製して新規作成できること。他者が作成した申請も複製できること</t>
  </si>
  <si>
    <t xml:space="preserve">自分の申請しか複製できない製品があります。担当交代・前年踏襲の起案で効いてくる</t>
  </si>
  <si>
    <t xml:space="preserve">様式を改訂しても、過去の申請は当時の様式・項目のまま表示されること</t>
  </si>
  <si>
    <t xml:space="preserve">様式のバージョン管理がない製品では、改訂により過去申請の表示が崩れる。監査時に問題になる</t>
  </si>
  <si>
    <t xml:space="preserve">様式を下書き・テスト状態で作成し、公開タイミングを制御できること</t>
  </si>
  <si>
    <t xml:space="preserve">編集途中の様式が現場に見えてしまうと、誤った申請が発生する</t>
  </si>
  <si>
    <t xml:space="preserve">マスタ管理</t>
  </si>
  <si>
    <t xml:space="preserve">任意のマスタ（取引先・勘定科目・拠点・予算コード・製品等）を管理者が自由に作成できること</t>
  </si>
  <si>
    <t xml:space="preserve">マスタを持てない製品では、選択肢を様式ごとに手で持つことになり、更新が全様式に波及する</t>
  </si>
  <si>
    <t xml:space="preserve">マスタをCSVで一括インポート・エクスポートできること。件数上限</t>
  </si>
  <si>
    <t xml:space="preserve">数千件のマスタを画面から手入力するのは非現実的。運用開始後の更新手段として必須</t>
  </si>
  <si>
    <t xml:space="preserve">マスタをAPIで更新できること</t>
  </si>
  <si>
    <t xml:space="preserve">基幹システムを正としてマスタを自動同期できるか。手動更新は必ず陳腐化する</t>
  </si>
  <si>
    <t xml:space="preserve">階層マスタ（1つ目の選択に応じて2つ目の選択肢が絞り込まれる）に対応していること</t>
  </si>
  <si>
    <t xml:space="preserve">勘定科目→補助科目、拠点→部署のような親子関係。ないと選択肢が数百件のプルダウンになる</t>
  </si>
  <si>
    <t xml:space="preserve">マスタの検索・インクリメンタルサーチが使えること</t>
  </si>
  <si>
    <t xml:space="preserve">数千件のマスタをスクロールで選ばせる製品は、現場で使われなくなる</t>
  </si>
  <si>
    <t xml:space="preserve">マスタが複数の属性を持ち、選択時に関連情報（住所・締日・単価・承認者）を申請へ自動転記できること</t>
  </si>
  <si>
    <t xml:space="preserve">転記作業の削減と表記ゆれの防止。承認者をマスタから引ければ経路設計も単純になる</t>
  </si>
  <si>
    <t xml:space="preserve">マスタの有効期限・利用停止（論理削除）ができ、過去申請の表示は保持されること</t>
  </si>
  <si>
    <t xml:space="preserve">取引先を物理削除すると、過去申請の該当欄が空になる製品がある。監査証跡として致命的</t>
  </si>
  <si>
    <t xml:space="preserve">承認経路</t>
  </si>
  <si>
    <t xml:space="preserve">役職を指定して承認者を自動決定できること（申請者の所属に応じた相対指定を含む）</t>
  </si>
  <si>
    <t xml:space="preserve">「申請者の所属部署の部長」を指定できないと、部署の数だけ経路を作ることになる。指定した役職が所属部署に存在しない場合、上位の組織に遡って検索するかどうかも確認する</t>
  </si>
  <si>
    <t xml:space="preserve">特定の個人を指名して承認者に設定することもできること</t>
  </si>
  <si>
    <t xml:space="preserve">役職では表せない例外的な決裁への対応</t>
  </si>
  <si>
    <t xml:space="preserve">金額・部署・役職・申請種別・フォーム入力値を条件に、経路を分岐できること</t>
  </si>
  <si>
    <t xml:space="preserve">対応可否がもっとも分かれる項目。決裁権限規程をそのまま再現できるか</t>
  </si>
  <si>
    <t xml:space="preserve">明細行の合計値や、複数項目の計算結果を分岐条件に使えること</t>
  </si>
  <si>
    <t xml:space="preserve">「明細合計が100万円以上なら役員承認」が組めるか。単一項目しか条件にできない製品があります</t>
  </si>
  <si>
    <t xml:space="preserve">分岐条件を複数組み合わせ（AND／OR、入れ子）でき、設定できる分岐数に十分な上限があること</t>
  </si>
  <si>
    <t xml:space="preserve">実際の決裁権限規程は複合条件が珍しくありません。分岐数の上限に後から気づくケースがあります</t>
  </si>
  <si>
    <t xml:space="preserve">並列承認（合議）ができ、完了条件（全員／1名／過半数／指定人数）を設定できること</t>
  </si>
  <si>
    <t xml:space="preserve">委員会承認・複数部門の合議。完了条件が「全員」固定の製品は運用が止まりやすい</t>
  </si>
  <si>
    <t xml:space="preserve">順次承認と並列承認を混在させた経路を組めること</t>
  </si>
  <si>
    <t xml:space="preserve">実務の経路は「課長→（部長と経理が並列）→役員」のような混在型が大半</t>
  </si>
  <si>
    <t xml:space="preserve">承認者が申請者本人と同一になる場合、自動でスキップできること</t>
  </si>
  <si>
    <t xml:space="preserve">部長自身が申請したとき、自分で自分を承認する状態になる。統制上も問題になる</t>
  </si>
  <si>
    <t xml:space="preserve">同一人物が複数ステップに登場する場合の重複承認を自動省略できること（設定で切替可）</t>
  </si>
  <si>
    <t xml:space="preserve">兼務者が多い組織で頻発する。省略の可否を選べることが重要（統制上、省略させたくない場合もある）</t>
  </si>
  <si>
    <t xml:space="preserve">差戻しができ、戻り先（申請者／直前の承認者／任意のステップ）を選択できること</t>
  </si>
  <si>
    <t xml:space="preserve">戻り先が固定だと、軽微な修正でも全承認を取り直すことになる</t>
  </si>
  <si>
    <t xml:space="preserve">差戻し後の再申請時、途中のステップから再開できること</t>
  </si>
  <si>
    <t xml:space="preserve">再開位置を選べないと、承認者の負担が導入前より増えたと受け取られる</t>
  </si>
  <si>
    <t xml:space="preserve">差し戻し理由を選択式・構造化して記録できること（自由記述だけでなく類型を選ばせられるか）</t>
  </si>
  <si>
    <t xml:space="preserve">理由が自由記述だけだと、後から類型別（形式の不備／判断材料の不足／方針の見直し等）に集計して打ち手を選ぶことができない</t>
  </si>
  <si>
    <t xml:space="preserve">申請者が、承認途中の申請を引き戻し・取り下げできること。可能な段階の指定</t>
  </si>
  <si>
    <t xml:space="preserve">申請ミスへの対応。取下げができないと、承認者に「却下してください」と依頼する運用になる</t>
  </si>
  <si>
    <t xml:space="preserve">申請後に承認者・承認ステップを追加できること（誰が追加できるかの制御を含む）</t>
  </si>
  <si>
    <t xml:space="preserve">「この件は役員承認も必要」が後から判明する場面への対応。誰でも追加できると統制が崩れる</t>
  </si>
  <si>
    <t xml:space="preserve">承認（決裁権あり）と回覧・確認（決裁権なし）を分けて設定できること</t>
  </si>
  <si>
    <t xml:space="preserve">確認だけの人が承認ステップに入っていると、そこで決裁が止まる</t>
  </si>
  <si>
    <t xml:space="preserve">承認者が特定できない場合の挙動（停止／スキップ／上位者へ）を制御できること</t>
  </si>
  <si>
    <t xml:space="preserve">欠員・兼務・組織改編直後にフローが止まる。既定動作を知らずに導入すると初月に混乱する</t>
  </si>
  <si>
    <t xml:space="preserve">承認期限の設定、期限前リマインド、期限超過時の自動エスカレーションができること</t>
  </si>
  <si>
    <t xml:space="preserve">滞留の可視化と自動催促。「止まっていることに誰も気づかない」状態の解消</t>
  </si>
  <si>
    <t xml:space="preserve">複数の申請をまとめて一括承認できること。件数上限</t>
  </si>
  <si>
    <t xml:space="preserve">承認件数の多い役員・管理職の負担。一括承認がないと利用が定着しない</t>
  </si>
  <si>
    <t xml:space="preserve">承認時のコメント必須化、条件付き承認（条件を付して承認）ができること</t>
  </si>
  <si>
    <t xml:space="preserve">「金額を確認のうえ承認」といった実務。コメントが残らないと後から経緯を追えない</t>
  </si>
  <si>
    <t xml:space="preserve">経路の設定を、様式ごとではなく共通経路として定義し、複数様式で使い回せること</t>
  </si>
  <si>
    <t xml:space="preserve">経路が様式に紐づく製品では、組織変更のたびに全様式の経路を修正することになる</t>
  </si>
  <si>
    <t xml:space="preserve">代理申請ができること（他者の名義・他者に代わって申請を作成・提出できる）</t>
  </si>
  <si>
    <t xml:space="preserve">秘書・事務担当が役員や現場職員の代わりに起案する運用。代理申請がないと紙が残る</t>
  </si>
  <si>
    <t xml:space="preserve">代理承認ができること（不在時に別の人が承認できる）</t>
  </si>
  <si>
    <t xml:space="preserve">出張・休暇・長期不在時に決裁が止まらないようにする</t>
  </si>
  <si>
    <t xml:space="preserve">代理の期間（開始日・終了日）を指定でき、期限到来で自動的に権限が戻ること</t>
  </si>
  <si>
    <t xml:space="preserve">解除忘れによる権限の残存は、監査で必ず指摘される</t>
  </si>
  <si>
    <t xml:space="preserve">代理で行われた申請・承認が、「誰の代理として誰が行ったか」を区別して記録に残ること</t>
  </si>
  <si>
    <t xml:space="preserve">代理の事実が記録に残らない製品は、内部統制上そのまま使えない</t>
  </si>
  <si>
    <t xml:space="preserve">代理設定を、本人だけでなく管理者も設定・解除できること</t>
  </si>
  <si>
    <t xml:space="preserve">急な入院・事故で本人が操作できない場合に、運用を継続できるか</t>
  </si>
  <si>
    <t xml:space="preserve">代理承認者に対して、対象申請の閲覧権限が自動付与されること</t>
  </si>
  <si>
    <t xml:space="preserve">権限設計上、代理はできても中身が見られないという不整合が起きる製品がある</t>
  </si>
  <si>
    <t xml:space="preserve">組織・人事</t>
  </si>
  <si>
    <t xml:space="preserve">多階層の組織構造を、階層数の制限なく登録できること</t>
  </si>
  <si>
    <t xml:space="preserve">会社−本部−部−課−係。階層上限のある製品では組織を表現しきれない</t>
  </si>
  <si>
    <t xml:space="preserve">兼務（1名が複数の所属・役職を持つ）に対応し、申請時にどの立場で申請するか選べること</t>
  </si>
  <si>
    <t xml:space="preserve">兼務者の決裁権限が正しく機能するか。兼務非対応の製品は拠点統合時に破綻する</t>
  </si>
  <si>
    <t xml:space="preserve">兼務者宛の承認が、所属ごとに正しく振り分けられること</t>
  </si>
  <si>
    <t xml:space="preserve">兼務の「登録はできる」が「経路が正しく回らない」製品がある。実機での確認を推奨</t>
  </si>
  <si>
    <t xml:space="preserve">未来日付の組織改編を事前登録し、当日に自動で切り替わること。複数世代を保持できること</t>
  </si>
  <si>
    <t xml:space="preserve">年度替わりの更新を深夜作業でやらずに済むか。未来組織を1世代しか持てない製品もある</t>
  </si>
  <si>
    <t xml:space="preserve">過去の組織情報が履歴として保持され、過去の申請に決裁当時の所属・役職が表示されること</t>
  </si>
  <si>
    <t xml:space="preserve">履歴を持たない製品では、部署名の変更で過去申請の表示まで書き換わる。監査対応で問題になる</t>
  </si>
  <si>
    <t xml:space="preserve">組織・ユーザー情報をCSVで一括登録・更新できること</t>
  </si>
  <si>
    <t xml:space="preserve">初期移行と、年度更新の現実的な手段</t>
  </si>
  <si>
    <t xml:space="preserve">人事システム／ID基盤からユーザー・組織情報を自動同期できること（SCIM等）</t>
  </si>
  <si>
    <t xml:space="preserve">毎年数百人分の異動を手作業で登録する工数は、ライセンス費の差を簡単に上回る</t>
  </si>
  <si>
    <t xml:space="preserve">退職者のアカウント無効化後も、過去申請の承認者名が保持され、課金対象から外れること</t>
  </si>
  <si>
    <t xml:space="preserve">退職者を削除すると過去申請の承認者が空欄になる製品がある。課金の扱いもあわせて確認する</t>
  </si>
  <si>
    <t xml:space="preserve">閲覧・権限</t>
  </si>
  <si>
    <t xml:space="preserve">閲覧範囲を部署・拠点単位で制限できること</t>
  </si>
  <si>
    <t xml:space="preserve">他部門の申請が無制限に見える状態を避ける</t>
  </si>
  <si>
    <t xml:space="preserve">閲覧範囲を様式ごとに個別設定できること</t>
  </si>
  <si>
    <t xml:space="preserve">人事・給与・懲戒に関する申請だけ閲覧を絞る、といった実務要件</t>
  </si>
  <si>
    <t xml:space="preserve">様式内の特定項目のみを非表示・マスクできること（金額・個人情報など）</t>
  </si>
  <si>
    <t xml:space="preserve">同じ申請でも、役割によって見せる範囲を変えられるか。項目単位の制御は製品差が大きい</t>
  </si>
  <si>
    <t xml:space="preserve">添付ファイル単位で閲覧制限ができること</t>
  </si>
  <si>
    <t xml:space="preserve">本文は共有し、契約書だけ限定公開するといった運用</t>
  </si>
  <si>
    <t xml:space="preserve">「申請できる人」と「閲覧できる人」を別々に定義できること</t>
  </si>
  <si>
    <t xml:space="preserve">申請権限と閲覧権限が一体の製品では、閲覧のためだけに申請権限を渡すことになる</t>
  </si>
  <si>
    <t xml:space="preserve">全社管理者とは別に、部門・拠点単位の部分管理者を設定でき、権限範囲を定義できること</t>
  </si>
  <si>
    <t xml:space="preserve">管理を本部に集中させない。拠点の様式だけ編集できる管理者を置けるか</t>
  </si>
  <si>
    <t xml:space="preserve">監査・内部統制部門向けに、全社を閲覧のみできる権限を用意できること。その場合の課金</t>
  </si>
  <si>
    <t xml:space="preserve">監査人・会計士のアクセス可否と費用。現地往訪の削減効果に直結する</t>
  </si>
  <si>
    <t xml:space="preserve">帳票出力</t>
  </si>
  <si>
    <t xml:space="preserve">指定のフォーマット（現行の紙様式レイアウト）でExcel／PDF帳票を出力できること</t>
  </si>
  <si>
    <t xml:space="preserve">社外提出・監査提出・行政提出で、従来様式が求められる場面に対応できるか</t>
  </si>
  <si>
    <t xml:space="preserve">帳票テンプレートを管理者が作成・修正できること（Excelテンプレートへの差込等）</t>
  </si>
  <si>
    <t xml:space="preserve">帳票の修正をベンダー依頼にすると、都度費用と数週間のリードタイムが発生する</t>
  </si>
  <si>
    <t xml:space="preserve">帳票に承認履歴（承認者名・役職・承認日時）を差し込めること</t>
  </si>
  <si>
    <t xml:space="preserve">「誰が決裁したか」が紙面に残らないと、押印済み原本の代替として使えない</t>
  </si>
  <si>
    <t xml:space="preserve">帳票を出力するタイミングを指定できること（申請時／特定の承認ステップ／完了時／任意）</t>
  </si>
  <si>
    <t xml:space="preserve">完了時しか出せないと、承認途中で社外に提示する運用に対応できない</t>
  </si>
  <si>
    <t xml:space="preserve">帳票を自動生成して申請に添付、または指定の保存先へ自動格納できること</t>
  </si>
  <si>
    <t xml:space="preserve">手動出力・手動保存は必ず抜ける。証憑の自動保管まで含めて設計できるか</t>
  </si>
  <si>
    <t xml:space="preserve">明細行を持つ申請で、行数に応じた繰り返し・改ページに対応した帳票が出力できること</t>
  </si>
  <si>
    <t xml:space="preserve">明細が10行を超えると崩れる、2ページ目にヘッダーが出ない、といった制約が起きやすい</t>
  </si>
  <si>
    <t xml:space="preserve">複数の申請をまとめて帳票・CSVで一括出力できること</t>
  </si>
  <si>
    <t xml:space="preserve">監査提出・月次締めでの一括出力。1件ずつのダウンロードは実務にならない</t>
  </si>
  <si>
    <t xml:space="preserve">申請の紐付け</t>
  </si>
  <si>
    <t xml:space="preserve">別の申請を紐付けて相互に参照できること（事前稟議→発注→支払→実績報告）</t>
  </si>
  <si>
    <t xml:space="preserve">一連の取引を1つの流れとして追えるか。紐付けがないと突合が人手作業になる</t>
  </si>
  <si>
    <t xml:space="preserve">紐付け元の申請から、項目の値を引き継いで新規申請を作成できること</t>
  </si>
  <si>
    <t xml:space="preserve">二重入力の排除。転記作業が残ると電子化の効果が半減する</t>
  </si>
  <si>
    <t xml:space="preserve">紐付け元の金額に対する消化状況（稟議枠・予算の残額）を表示・チェックできること</t>
  </si>
  <si>
    <t xml:space="preserve">稟議額を超えた発注を入口で止められるか。事後発覚は統制上の指摘対象になる</t>
  </si>
  <si>
    <t xml:space="preserve">1つの稟議に対して複数の子申請を紐付けられること</t>
  </si>
  <si>
    <t xml:space="preserve">分割発注・分割検収・複数回払いへの対応</t>
  </si>
  <si>
    <t xml:space="preserve">紐付けた申請群を一覧で追跡できること</t>
  </si>
  <si>
    <t xml:space="preserve">「稟議は通ったが支払申請が出ていない」を検知できるか。未処理の可視化に直結する</t>
  </si>
  <si>
    <t xml:space="preserve">通知</t>
  </si>
  <si>
    <t xml:space="preserve">承認依頼・差戻し・完了をメールで通知できること</t>
  </si>
  <si>
    <t xml:space="preserve">最低限の気づきの仕組み</t>
  </si>
  <si>
    <t xml:space="preserve">チャットツール（Slack／Teams／LINE WORKS等）へ通知を連携できること</t>
  </si>
  <si>
    <t xml:space="preserve">メールを見ない層に届くか。日常的に開いている画面に通知が出るかで滞留率が変わる</t>
  </si>
  <si>
    <t xml:space="preserve">チャット上でそのまま承認・却下ができること</t>
  </si>
  <si>
    <t xml:space="preserve">承認までのクリック数が減るだけで、リードタイムは目に見えて短くなる。対応製品は限られる</t>
  </si>
  <si>
    <t xml:space="preserve">通知の内容・頻度（都度／1日1回のダイジェスト）を利用者ごとに設定できること</t>
  </si>
  <si>
    <t xml:space="preserve">通知過多は必ず無視される。役員向けにダイジェストを選べるか</t>
  </si>
  <si>
    <t xml:space="preserve">自分の承認待ち・自分の申請の現在地が一覧で分かること</t>
  </si>
  <si>
    <t xml:space="preserve">「今どこで止まっているか」の可視化。導入効果として最も体感されやすい</t>
  </si>
  <si>
    <t xml:space="preserve">申請単位のコメント・やりとりが記録として残ること</t>
  </si>
  <si>
    <t xml:space="preserve">メールや口頭で行われた補足は、監査時に追えない。申請に紐づけて残せるか</t>
  </si>
  <si>
    <t xml:space="preserve">連携・API・AI</t>
  </si>
  <si>
    <t xml:space="preserve">APIが公開され、申請の取得・作成・承認が外部から実行できること。ドキュメントが一般公開されていること</t>
  </si>
  <si>
    <t xml:space="preserve">将来の連携・自動化の前提。ドキュメントが非公開の製品は、実装コストが読めない</t>
  </si>
  <si>
    <t xml:space="preserve">APIの認証方式・レート制限・利用可能なプランを確認できること</t>
  </si>
  <si>
    <t xml:space="preserve">上位プラン限定・従量課金のことがある。導入時の見積に含まれているかを確認する</t>
  </si>
  <si>
    <t xml:space="preserve">Webhook（申請・承認イベントの外部通知）に対応していること</t>
  </si>
  <si>
    <t xml:space="preserve">APIのポーリングではなくイベント起点で連携できるか。自動化の設計自由度が変わる</t>
  </si>
  <si>
    <t xml:space="preserve">iPaaS（Zapier／Power Automate／n8n等）との連携実績があること</t>
  </si>
  <si>
    <t xml:space="preserve">開発工数をかけずに他システムとつなげるか</t>
  </si>
  <si>
    <t xml:space="preserve">MCP（Model Context Protocol）サーバーの提供有無</t>
  </si>
  <si>
    <t xml:space="preserve">生成AIから申請データを直接参照・操作できるか。今後のAI活用の前提条件になりつつある部分で、対応済みの製品はまだ少ない</t>
  </si>
  <si>
    <t xml:space="preserve">AIによる様式の自動生成・入力補助・申請内容のチェックに対応しているか。追加費用の有無</t>
  </si>
  <si>
    <t xml:space="preserve">管理者の設定工数と、申請者の入力負荷を下げられるか。標準機能か有償かで総額が変わる</t>
  </si>
  <si>
    <t xml:space="preserve">申請データを分析基盤・BIツールへ連携できること（定期CSV出力／DB連携）</t>
  </si>
  <si>
    <t xml:space="preserve">蓄積したデータを意思決定に使えるか。出力できないデータは資産にならない</t>
  </si>
  <si>
    <t xml:space="preserve">SSO（SAML／OIDC）に対応し、既存のID基盤と連携できること</t>
  </si>
  <si>
    <t xml:space="preserve">入口の統一とパスワード管理の削減。複数システム併用時は必須</t>
  </si>
  <si>
    <t xml:space="preserve">会計・購買・人事システムへの標準連携、または連携実績があること</t>
  </si>
  <si>
    <t xml:space="preserve">二重入力の解消。個別開発になる場合の費用と期間を確認する</t>
  </si>
  <si>
    <t xml:space="preserve">統制・監査</t>
  </si>
  <si>
    <t xml:space="preserve">誰がいつ申請・承認・修正・閲覧したかの操作ログが記録され、出力できること。保持期間</t>
  </si>
  <si>
    <t xml:space="preserve">内部統制・監査対応の証跡。保持期間が短いと、期をまたいだ調査に対応できない</t>
  </si>
  <si>
    <t xml:space="preserve">承認後の申請内容を変更できないこと。変更が必要な場合の手続きが記録に残ること</t>
  </si>
  <si>
    <t xml:space="preserve">後から金額を書き換えられる製品は、統制文書としての証明力を欠く</t>
  </si>
  <si>
    <t xml:space="preserve">職務分掌（申請者と承認者の分離）を設定で強制できること</t>
  </si>
  <si>
    <t xml:space="preserve">自己承認の防止。設定で防げるか、運用で気をつけるかは大きな差</t>
  </si>
  <si>
    <t xml:space="preserve">電子帳簿保存法の要件（真実性・可視性・検索性）を満たす保存ができること。訂正削除履歴の扱い</t>
  </si>
  <si>
    <t xml:space="preserve">取引関係書類を扱う場合の前提。システムで満たすのか、社内規程で担保するのかの切り分けを確認する</t>
  </si>
  <si>
    <t xml:space="preserve">内部統制報告（J-SOX）や外部監査で求められる証跡を、必要な単位で出力できること</t>
  </si>
  <si>
    <t xml:space="preserve">上場・上場準備企業では必須。監査法人からの依頼に自力で応えられるか</t>
  </si>
  <si>
    <t xml:space="preserve">データの保存期間に上限がないこと。契約終了時の出力形式・費用・支援内容が明示されること</t>
  </si>
  <si>
    <t xml:space="preserve">契約前に見落とされやすい項目です。長期保存文書を扱うなら契約前に必ず確認する</t>
  </si>
  <si>
    <t xml:space="preserve">グループ会社</t>
  </si>
  <si>
    <t xml:space="preserve">1つの契約で複数法人（グループ会社）を扱えること　※不要な場合はこの分類を削除</t>
  </si>
  <si>
    <t xml:space="preserve">法人ごとに契約が必要な製品では、費用も管理も法人数だけ増える</t>
  </si>
  <si>
    <t xml:space="preserve">法人をまたいだ承認経路（子会社の申請を親会社が承認）を組めること</t>
  </si>
  <si>
    <t xml:space="preserve">グループ統制の要件。法人が完全分離される製品では実現できない</t>
  </si>
  <si>
    <t xml:space="preserve">法人ごとにマスタ・様式・権限を分離しつつ、共通様式を全社に配布できること</t>
  </si>
  <si>
    <t xml:space="preserve">分離と共通化の両立。どちらか一方しかできない製品が多い</t>
  </si>
  <si>
    <t xml:space="preserve">法人ごとに請求を分けられること</t>
  </si>
  <si>
    <t xml:space="preserve">グループ会社間の費用按分。1請求にまとめられると経理処理が煩雑になる</t>
  </si>
  <si>
    <t xml:space="preserve">管理・運用</t>
  </si>
  <si>
    <t xml:space="preserve">様式・経路の変更を管理者自身が行えること。ベンダー依頼の場合の費用と所要日数</t>
  </si>
  <si>
    <t xml:space="preserve">導入後の改善サイクルの速度を決める。ここが有償だと改善が止まる</t>
  </si>
  <si>
    <t xml:space="preserve">本番とは別の検証環境（サンドボックス）を用意できること。追加費用の有無</t>
  </si>
  <si>
    <t xml:space="preserve">大きな設定変更を本番に影響なく試せるか。検証環境がない製品は変更が怖くなる</t>
  </si>
  <si>
    <t xml:space="preserve">経路・様式の変更が、進行中の申請にどう反映されるかを制御できること</t>
  </si>
  <si>
    <t xml:space="preserve">変更した瞬間に進行中の申請が壊れる製品がある。切替方式を必ず確認する</t>
  </si>
  <si>
    <t xml:space="preserve">様式が100種を超えても、一覧性・カテゴリ分け・検索性が保てること</t>
  </si>
  <si>
    <t xml:space="preserve">3年後の姿。増えた後の管理性は、導入時のデモでは見えない</t>
  </si>
  <si>
    <t xml:space="preserve">設定情報（様式・経路）をエクスポート／インポートし、複製・移行できること</t>
  </si>
  <si>
    <t xml:space="preserve">類似様式の量産、検証環境から本番への反映。手作業だと設定ミスが混入する</t>
  </si>
  <si>
    <t xml:space="preserve">利用状況（様式別申請件数・承認リードタイム・差戻し率・滞留ステップ）を可視化できること</t>
  </si>
  <si>
    <t xml:space="preserve">改善の根拠になるデータ。感覚ではなく数字で承認段数を見直せる</t>
  </si>
  <si>
    <t xml:space="preserve">権限・アカウントの棚卸しがしやすいこと（権限一覧の出力）</t>
  </si>
  <si>
    <t xml:space="preserve">監査で必ず求められる。画面を1つずつ確認する運用は現実的でない</t>
  </si>
  <si>
    <t xml:space="preserve">利用環境</t>
  </si>
  <si>
    <t xml:space="preserve">PC・スマートフォンいずれからも申請・承認できること（専用アプリかブラウザか）</t>
  </si>
  <si>
    <t xml:space="preserve">出張中・現場からの決裁。承認者が管理職の場合、導入効果を左右する</t>
  </si>
  <si>
    <t xml:space="preserve">モバイルから写真を撮影して添付できること</t>
  </si>
  <si>
    <t xml:space="preserve">現場の証憑（納品物・現地写真・レシート）をその場で添付できるか</t>
  </si>
  <si>
    <t xml:space="preserve">年に数回しか使わない人が、マニュアルなしで申請できる画面であること</t>
  </si>
  <si>
    <t xml:space="preserve">トライアルで現場の利用者に実際に触ってもらって確認する。管理部門の評価だけでは判断できない</t>
  </si>
  <si>
    <t xml:space="preserve">表示言語の切替（多言語）に対応していること</t>
  </si>
  <si>
    <t xml:space="preserve">海外拠点・外国籍従業員がいる場合。後から追加できない製品もある</t>
  </si>
  <si>
    <t xml:space="preserve">アカウントを持たない社外の相手からの申請受付ができること。その手段と課金</t>
  </si>
  <si>
    <t xml:space="preserve">取引先・派遣・パート等からの申請が必要な場合の実現方法と費用</t>
  </si>
  <si>
    <t xml:space="preserve">対応ブラウザ・推奨環境が、自社の標準環境と合致していること</t>
  </si>
  <si>
    <t xml:space="preserve">古い環境が残る組織では、動作対象外の端末が出る</t>
  </si>
  <si>
    <t xml:space="preserve">セキュリティ</t>
  </si>
  <si>
    <t xml:space="preserve">第三者認証（ISMS（ISO27001）、プライバシーマーク、SOC 2等）の取得状況</t>
  </si>
  <si>
    <t xml:space="preserve">社内のセキュリティ審査を通せるかの前提</t>
  </si>
  <si>
    <t xml:space="preserve">データの保存先（国内／海外）、バックアップ方針、障害時の復旧目標</t>
  </si>
  <si>
    <t xml:space="preserve">調達要件として指定されることが多い</t>
  </si>
  <si>
    <t xml:space="preserve">IPアドレス制限・多要素認証・端末制限が設定できること。プラン別か標準機能か</t>
  </si>
  <si>
    <t xml:space="preserve">セキュリティ機能が上位プラン限定で、想定より費用が上がるケースが少なくありません</t>
  </si>
  <si>
    <t xml:space="preserve">セキュリティチェックシートへの回答対応の可否と、回答までの所要期間</t>
  </si>
  <si>
    <t xml:space="preserve">回答に数週間かかると稟議のスケジュールが崩れる。早い段階でシートを渡しておく</t>
  </si>
  <si>
    <t xml:space="preserve">稼働率の実績と、障害・計画メンテナンスの告知方法・実施時間帯</t>
  </si>
  <si>
    <t xml:space="preserve">決裁が止まる時間帯に定期メンテナンスが入らないか</t>
  </si>
  <si>
    <t xml:space="preserve">契約・費用</t>
  </si>
  <si>
    <t xml:space="preserve">課金対象の定義（申請者のみ／承認者を含む／全アカウント／閲覧のみ）が明示されること</t>
  </si>
  <si>
    <t xml:space="preserve">同じ人数でも定義が違えば総額が数倍変わる。比較の前提を揃える最重要項目</t>
  </si>
  <si>
    <t xml:space="preserve">最低契約ID数・最低契約期間、および年度途中のID数の増減可否と条件</t>
  </si>
  <si>
    <t xml:space="preserve">繁忙期だけ増やす、退職に伴い減らすといった調整ができるか</t>
  </si>
  <si>
    <t xml:space="preserve">1法人1契約で全拠点・全部門が利用できること（拠点ごとの契約が不要であること）</t>
  </si>
  <si>
    <t xml:space="preserve">拠点ごとの契約が必要な製品では、費用と管理の両方が跳ね上がる</t>
  </si>
  <si>
    <t xml:space="preserve">必要な機能が、提案されたプランに標準で含まれること（オプション費用の一覧提示）</t>
  </si>
  <si>
    <t xml:space="preserve">要件表の必須項目が、どのプランに含まれるかを1項目ずつ突き合わせる</t>
  </si>
  <si>
    <t xml:space="preserve">導入支援の内容と、標準に含まれる範囲・追加費用</t>
  </si>
  <si>
    <t xml:space="preserve">初期の様式作成をどこまで支援してもらえるか。自社対応の場合の想定工数もあわせて確認する</t>
  </si>
  <si>
    <t xml:space="preserve">問い合わせ窓口・対応時間・回答までの目安時間</t>
  </si>
  <si>
    <t xml:space="preserve">決裁が止まったときに、その日のうちに回答が得られるか</t>
  </si>
  <si>
    <t xml:space="preserve">アップデートの頻度、仕様変更の事前告知方法、それに伴う追加費用の有無</t>
  </si>
  <si>
    <t xml:space="preserve">機能追加が続く製品か、数年変わらない製品か。3年後の差は大きい</t>
  </si>
  <si>
    <t xml:space="preserve">3年間の総額（ライセンス＋初期＋オプション＋設定変更費）での提示</t>
  </si>
  <si>
    <t xml:space="preserve">月額単価の順位は、3年総額では逆転することが多い</t>
  </si>
  <si>
    <t xml:space="preserve">回答集計（自動計算）</t>
  </si>
  <si>
    <t xml:space="preserve">シート「機能要件チェックリスト」の入力内容から自動集計されます。このシートは編集しないでください。</t>
  </si>
  <si>
    <r>
      <rPr>
        <b val="true"/>
        <sz val="11.5"/>
        <color rgb="FF0D366B"/>
        <rFont val="游ゴシック Regular"/>
        <family val="0"/>
        <charset val="128"/>
      </rPr>
      <t xml:space="preserve">1. </t>
    </r>
    <r>
      <rPr>
        <b val="true"/>
        <sz val="11.5"/>
        <color rgb="FF0D366B"/>
        <rFont val="Noto Sans CJK SC"/>
        <family val="2"/>
      </rPr>
      <t xml:space="preserve">重要度別の対応状況</t>
    </r>
  </si>
  <si>
    <t xml:space="preserve">重要度</t>
  </si>
  <si>
    <t xml:space="preserve">項目数</t>
  </si>
  <si>
    <t xml:space="preserve">◯ 標準対応</t>
  </si>
  <si>
    <t xml:space="preserve">△ 条件付き</t>
  </si>
  <si>
    <r>
      <rPr>
        <b val="true"/>
        <sz val="9.5"/>
        <color rgb="FFFFFFFF"/>
        <rFont val="游ゴシック Regular"/>
        <family val="0"/>
        <charset val="128"/>
      </rPr>
      <t xml:space="preserve">× </t>
    </r>
    <r>
      <rPr>
        <b val="true"/>
        <sz val="9.5"/>
        <color rgb="FFFFFFFF"/>
        <rFont val="Noto Sans CJK SC"/>
        <family val="2"/>
      </rPr>
      <t xml:space="preserve">非対応</t>
    </r>
  </si>
  <si>
    <t xml:space="preserve">－ 該当なし</t>
  </si>
  <si>
    <t xml:space="preserve">◯の割合</t>
  </si>
  <si>
    <t xml:space="preserve">任意</t>
  </si>
  <si>
    <t xml:space="preserve">不要</t>
  </si>
  <si>
    <t xml:space="preserve">合計</t>
  </si>
  <si>
    <r>
      <rPr>
        <b val="true"/>
        <sz val="11.5"/>
        <color rgb="FF0D366B"/>
        <rFont val="游ゴシック Regular"/>
        <family val="0"/>
        <charset val="128"/>
      </rPr>
      <t xml:space="preserve">2. </t>
    </r>
    <r>
      <rPr>
        <b val="true"/>
        <sz val="11.5"/>
        <color rgb="FF0D366B"/>
        <rFont val="Noto Sans CJK SC"/>
        <family val="2"/>
      </rPr>
      <t xml:space="preserve">観点別の対応状況（製品差が出るのは「深掘り」です）</t>
    </r>
  </si>
  <si>
    <r>
      <rPr>
        <b val="true"/>
        <sz val="11.5"/>
        <color rgb="FF0D366B"/>
        <rFont val="游ゴシック Regular"/>
        <family val="0"/>
        <charset val="128"/>
      </rPr>
      <t xml:space="preserve">3. </t>
    </r>
    <r>
      <rPr>
        <b val="true"/>
        <sz val="11.5"/>
        <color rgb="FF0D366B"/>
        <rFont val="Noto Sans CJK SC"/>
        <family val="2"/>
      </rPr>
      <t xml:space="preserve">分類別の状況（必須項目の充足）</t>
    </r>
  </si>
  <si>
    <t xml:space="preserve">うち必須</t>
  </si>
  <si>
    <t xml:space="preserve">必須◯</t>
  </si>
  <si>
    <t xml:space="preserve">必須△</t>
  </si>
  <si>
    <t xml:space="preserve">必須×</t>
  </si>
  <si>
    <r>
      <rPr>
        <b val="true"/>
        <sz val="11.5"/>
        <color rgb="FF0D366B"/>
        <rFont val="游ゴシック Regular"/>
        <family val="0"/>
        <charset val="128"/>
      </rPr>
      <t xml:space="preserve">4. </t>
    </r>
    <r>
      <rPr>
        <b val="true"/>
        <sz val="11.5"/>
        <color rgb="FF0D366B"/>
        <rFont val="Noto Sans CJK SC"/>
        <family val="2"/>
      </rPr>
      <t xml:space="preserve">追加費用の発生状況</t>
    </r>
  </si>
  <si>
    <t xml:space="preserve">追加費用</t>
  </si>
  <si>
    <t xml:space="preserve">あり（オプション）</t>
  </si>
  <si>
    <t xml:space="preserve">あり（個別開発）</t>
  </si>
  <si>
    <t xml:space="preserve">※『必須×』が1件でもある場合、その項目を運用でどう補うかを確認してから判断してください。</t>
  </si>
  <si>
    <t xml:space="preserve">※『必須△』は条件付き対応です。シート③のH列に記載された条件を必ず確認してください。</t>
  </si>
  <si>
    <t xml:space="preserve">※『深掘り』項目の◯割合が、3年後の運用のしやすさに直結します。</t>
  </si>
</sst>
</file>

<file path=xl/styles.xml><?xml version="1.0" encoding="utf-8"?>
<styleSheet xmlns="http://schemas.openxmlformats.org/spreadsheetml/2006/main">
  <numFmts count="3">
    <numFmt numFmtId="164" formatCode="General"/>
    <numFmt numFmtId="165" formatCode="General"/>
    <numFmt numFmtId="166" formatCode="0%"/>
  </numFmts>
  <fonts count="32">
    <font>
      <sz val="11"/>
      <color theme="1"/>
      <name val="Calibri"/>
      <family val="2"/>
      <charset val="1"/>
    </font>
    <font>
      <sz val="10"/>
      <name val="Arial"/>
      <family val="0"/>
    </font>
    <font>
      <sz val="10"/>
      <name val="Arial"/>
      <family val="0"/>
    </font>
    <font>
      <sz val="10"/>
      <name val="Arial"/>
      <family val="0"/>
    </font>
    <font>
      <sz val="11"/>
      <color theme="1"/>
      <name val="游ゴシック Regular"/>
      <family val="0"/>
      <charset val="128"/>
    </font>
    <font>
      <b val="true"/>
      <sz val="15"/>
      <color rgb="FF0D366B"/>
      <name val="Noto Sans CJK SC"/>
      <family val="2"/>
      <charset val="1"/>
    </font>
    <font>
      <sz val="10.5"/>
      <name val="游ゴシック Regular"/>
      <family val="0"/>
      <charset val="128"/>
    </font>
    <font>
      <sz val="10.5"/>
      <name val="Noto Sans CJK SC"/>
      <family val="2"/>
      <charset val="1"/>
    </font>
    <font>
      <b val="true"/>
      <sz val="11.5"/>
      <color rgb="FF0D366B"/>
      <name val="Noto Sans CJK SC"/>
      <family val="2"/>
      <charset val="1"/>
    </font>
    <font>
      <b val="true"/>
      <sz val="10.5"/>
      <name val="Noto Sans CJK SC"/>
      <family val="2"/>
      <charset val="1"/>
    </font>
    <font>
      <b val="true"/>
      <sz val="9"/>
      <color rgb="FFFFFFFF"/>
      <name val="Noto Sans CJK SC"/>
      <family val="2"/>
      <charset val="1"/>
    </font>
    <font>
      <b val="true"/>
      <sz val="9"/>
      <color rgb="FFFFFFFF"/>
      <name val="游ゴシック Regular"/>
      <family val="0"/>
      <charset val="128"/>
    </font>
    <font>
      <sz val="9.5"/>
      <name val="Noto Sans CJK SC"/>
      <family val="2"/>
      <charset val="1"/>
    </font>
    <font>
      <b val="true"/>
      <sz val="14"/>
      <color rgb="FF0D366B"/>
      <name val="Noto Sans CJK SC"/>
      <family val="2"/>
      <charset val="1"/>
    </font>
    <font>
      <b val="true"/>
      <sz val="11.5"/>
      <color rgb="FFFFFFFF"/>
      <name val="Meiryo"/>
      <family val="2"/>
      <charset val="128"/>
    </font>
    <font>
      <b val="true"/>
      <sz val="11.5"/>
      <color rgb="FFFFFFFF"/>
      <name val="Noto Sans CJK SC"/>
      <family val="2"/>
    </font>
    <font>
      <sz val="10.5"/>
      <name val="Meiryo"/>
      <family val="2"/>
      <charset val="128"/>
    </font>
    <font>
      <b val="true"/>
      <sz val="11.5"/>
      <color rgb="FFFFFFFF"/>
      <name val="游ゴシック Regular"/>
      <family val="0"/>
      <charset val="128"/>
    </font>
    <font>
      <sz val="10.5"/>
      <name val="Noto Sans CJK SC"/>
      <family val="2"/>
    </font>
    <font>
      <sz val="9.5"/>
      <color rgb="FF52514E"/>
      <name val="Noto Sans CJK SC"/>
      <family val="2"/>
      <charset val="1"/>
    </font>
    <font>
      <b val="true"/>
      <sz val="11"/>
      <color rgb="FFFFFFFF"/>
      <name val="Noto Sans CJK SC"/>
      <family val="2"/>
      <charset val="1"/>
    </font>
    <font>
      <b val="true"/>
      <sz val="11"/>
      <color rgb="FFFFFFFF"/>
      <name val="游ゴシック Regular"/>
      <family val="0"/>
      <charset val="128"/>
    </font>
    <font>
      <sz val="11"/>
      <name val="Noto Sans CJK SC"/>
      <family val="2"/>
      <charset val="1"/>
    </font>
    <font>
      <sz val="10"/>
      <color rgb="FF52514E"/>
      <name val="Noto Sans CJK SC"/>
      <family val="2"/>
      <charset val="1"/>
    </font>
    <font>
      <b val="true"/>
      <sz val="11.5"/>
      <color rgb="FF0D366B"/>
      <name val="游ゴシック Regular"/>
      <family val="0"/>
      <charset val="128"/>
    </font>
    <font>
      <b val="true"/>
      <sz val="11.5"/>
      <color rgb="FF0D366B"/>
      <name val="Noto Sans CJK SC"/>
      <family val="2"/>
    </font>
    <font>
      <b val="true"/>
      <sz val="9.5"/>
      <color rgb="FFFFFFFF"/>
      <name val="Noto Sans CJK SC"/>
      <family val="2"/>
      <charset val="1"/>
    </font>
    <font>
      <b val="true"/>
      <sz val="9.5"/>
      <color rgb="FFFFFFFF"/>
      <name val="游ゴシック Regular"/>
      <family val="0"/>
      <charset val="128"/>
    </font>
    <font>
      <b val="true"/>
      <sz val="9.5"/>
      <color rgb="FFFFFFFF"/>
      <name val="Noto Sans CJK SC"/>
      <family val="2"/>
    </font>
    <font>
      <b val="true"/>
      <sz val="10"/>
      <name val="Noto Sans CJK SC"/>
      <family val="2"/>
      <charset val="1"/>
    </font>
    <font>
      <sz val="10"/>
      <name val="游ゴシック Regular"/>
      <family val="0"/>
      <charset val="128"/>
    </font>
    <font>
      <sz val="10"/>
      <color rgb="FFA2431A"/>
      <name val="Noto Sans CJK SC"/>
      <family val="2"/>
      <charset val="1"/>
    </font>
  </fonts>
  <fills count="7">
    <fill>
      <patternFill patternType="none"/>
    </fill>
    <fill>
      <patternFill patternType="gray125"/>
    </fill>
    <fill>
      <patternFill patternType="solid">
        <fgColor rgb="FF0D366B"/>
        <bgColor rgb="FF333399"/>
      </patternFill>
    </fill>
    <fill>
      <patternFill patternType="solid">
        <fgColor rgb="FFFDF0E6"/>
        <bgColor rgb="FFFFF2CC"/>
      </patternFill>
    </fill>
    <fill>
      <patternFill patternType="solid">
        <fgColor rgb="FFFFF2CC"/>
        <bgColor rgb="FFFDF0E6"/>
      </patternFill>
    </fill>
    <fill>
      <patternFill patternType="solid">
        <fgColor rgb="FFEAF2FD"/>
        <bgColor rgb="FFF2F5F9"/>
      </patternFill>
    </fill>
    <fill>
      <patternFill patternType="solid">
        <fgColor rgb="FFF2F5F9"/>
        <bgColor rgb="FFEAF2FD"/>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12" fillId="3" borderId="1" xfId="0" applyFont="true" applyBorder="true" applyAlignment="true" applyProtection="false">
      <alignment horizontal="general" vertical="top" textRotation="0" wrapText="true" indent="0" shrinkToFit="false"/>
      <protection locked="true" hidden="false"/>
    </xf>
    <xf numFmtId="164" fontId="12" fillId="4" borderId="1" xfId="0" applyFont="true" applyBorder="true" applyAlignment="true" applyProtection="false">
      <alignment horizontal="general" vertical="top" textRotation="0" wrapText="true" indent="0" shrinkToFit="false"/>
      <protection locked="true" hidden="false"/>
    </xf>
    <xf numFmtId="164" fontId="12" fillId="5" borderId="1" xfId="0" applyFont="true" applyBorder="tru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14" fillId="2" borderId="0" xfId="0" applyFont="true" applyBorder="true" applyAlignment="true" applyProtection="false">
      <alignment horizontal="general" vertical="center" textRotation="0" wrapText="false" indent="0" shrinkToFit="false"/>
      <protection locked="true" hidden="false"/>
    </xf>
    <xf numFmtId="164" fontId="7" fillId="6" borderId="1" xfId="0" applyFont="true" applyBorder="true" applyAlignment="true" applyProtection="false">
      <alignment horizontal="general" vertical="center" textRotation="0" wrapText="true" indent="0" shrinkToFit="false"/>
      <protection locked="true" hidden="false"/>
    </xf>
    <xf numFmtId="164" fontId="16" fillId="4"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17" fillId="2" borderId="0" xfId="0" applyFont="true" applyBorder="true" applyAlignment="true" applyProtection="false">
      <alignment horizontal="general" vertical="center" textRotation="0" wrapText="false" indent="0" shrinkToFit="false"/>
      <protection locked="true" hidden="false"/>
    </xf>
    <xf numFmtId="164" fontId="6" fillId="4"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general" vertical="bottom" textRotation="0" wrapText="false" indent="0" shrinkToFit="false"/>
      <protection locked="true" hidden="false"/>
    </xf>
    <xf numFmtId="164" fontId="6" fillId="5" borderId="1" xfId="0" applyFont="true" applyBorder="true" applyAlignment="true" applyProtection="false">
      <alignment horizontal="general" vertical="center" textRotation="0" wrapText="true" indent="0" shrinkToFit="false"/>
      <protection locked="true" hidden="false"/>
    </xf>
    <xf numFmtId="164" fontId="16" fillId="5" borderId="1" xfId="0" applyFont="true" applyBorder="true" applyAlignment="true" applyProtection="false">
      <alignment horizontal="general" vertical="center" textRotation="0" wrapText="true" indent="0" shrinkToFit="false"/>
      <protection locked="true" hidden="false"/>
    </xf>
    <xf numFmtId="164" fontId="16" fillId="6" borderId="1" xfId="0" applyFont="true" applyBorder="true" applyAlignment="true" applyProtection="false">
      <alignment horizontal="general"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64" fontId="20" fillId="2" borderId="1" xfId="0" applyFont="true" applyBorder="true" applyAlignment="true" applyProtection="false">
      <alignment horizontal="center" vertical="center" textRotation="0" wrapText="true" indent="0" shrinkToFit="false"/>
      <protection locked="true" hidden="false"/>
    </xf>
    <xf numFmtId="164" fontId="21" fillId="2" borderId="1" xfId="0" applyFont="true" applyBorder="true" applyAlignment="true" applyProtection="false">
      <alignment horizontal="center" vertical="center" textRotation="0" wrapText="true" indent="0" shrinkToFit="false"/>
      <protection locked="true" hidden="false"/>
    </xf>
    <xf numFmtId="164" fontId="20" fillId="2" borderId="0" xfId="0" applyFont="true" applyBorder="fals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22" fillId="4" borderId="1" xfId="0" applyFont="true" applyBorder="true" applyAlignment="true" applyProtection="false">
      <alignment horizontal="center" vertical="center" textRotation="0" wrapText="true" indent="0" shrinkToFit="false"/>
      <protection locked="true" hidden="false"/>
    </xf>
    <xf numFmtId="164" fontId="22" fillId="5" borderId="1" xfId="0" applyFont="true" applyBorder="true" applyAlignment="true" applyProtection="false">
      <alignment horizontal="center" vertical="center" textRotation="0" wrapText="true" indent="0" shrinkToFit="false"/>
      <protection locked="true" hidden="false"/>
    </xf>
    <xf numFmtId="164" fontId="22" fillId="5" borderId="0" xfId="0" applyFont="true" applyBorder="fals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center" vertical="center" textRotation="0" wrapText="true" indent="0" shrinkToFit="false"/>
      <protection locked="true" hidden="false"/>
    </xf>
    <xf numFmtId="164" fontId="22" fillId="4" borderId="0" xfId="0" applyFont="true" applyBorder="false" applyAlignment="true" applyProtection="false">
      <alignment horizontal="center" vertical="center" textRotation="0" wrapText="true" indent="0"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26" fillId="2" borderId="1" xfId="0" applyFont="true" applyBorder="true" applyAlignment="true" applyProtection="false">
      <alignment horizontal="center" vertical="center" textRotation="0" wrapText="true" indent="0" shrinkToFit="false"/>
      <protection locked="true" hidden="false"/>
    </xf>
    <xf numFmtId="164" fontId="27" fillId="2" borderId="1" xfId="0" applyFont="true" applyBorder="true" applyAlignment="true" applyProtection="false">
      <alignment horizontal="center" vertical="center" textRotation="0" wrapText="true" indent="0" shrinkToFit="false"/>
      <protection locked="true" hidden="false"/>
    </xf>
    <xf numFmtId="164" fontId="29" fillId="0" borderId="1" xfId="0" applyFont="true" applyBorder="true" applyAlignment="true" applyProtection="false">
      <alignment horizontal="left" vertical="center" textRotation="0" wrapText="false" indent="0" shrinkToFit="false"/>
      <protection locked="true" hidden="false"/>
    </xf>
    <xf numFmtId="165" fontId="30" fillId="0" borderId="1" xfId="0" applyFont="true" applyBorder="true" applyAlignment="true" applyProtection="false">
      <alignment horizontal="center" vertical="center" textRotation="0" wrapText="false" indent="0" shrinkToFit="false"/>
      <protection locked="true" hidden="false"/>
    </xf>
    <xf numFmtId="166" fontId="30" fillId="0" borderId="1" xfId="0" applyFont="true" applyBorder="true" applyAlignment="true" applyProtection="false">
      <alignment horizontal="center" vertical="center" textRotation="0" wrapText="false" indent="0" shrinkToFit="false"/>
      <protection locked="true" hidden="false"/>
    </xf>
    <xf numFmtId="164" fontId="31"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0D366B"/>
          <bgColor rgb="FF000000"/>
        </patternFill>
      </fill>
    </dxf>
    <dxf>
      <fill>
        <patternFill patternType="solid">
          <bgColor rgb="FF000000"/>
        </patternFill>
      </fill>
    </dxf>
    <dxf>
      <fill>
        <patternFill patternType="solid">
          <fgColor rgb="FFFFFFFF"/>
          <bgColor rgb="FF000000"/>
        </patternFill>
      </fill>
    </dxf>
    <dxf>
      <fill>
        <patternFill patternType="solid">
          <fgColor rgb="FFFFF2CC"/>
          <bgColor rgb="FF000000"/>
        </patternFill>
      </fill>
    </dxf>
    <dxf>
      <fill>
        <patternFill patternType="solid">
          <fgColor rgb="FFEAF2F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EAF2FD"/>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5F9"/>
      <rgbColor rgb="FFCCFFCC"/>
      <rgbColor rgb="FFFDF0E6"/>
      <rgbColor rgb="FF99CCFF"/>
      <rgbColor rgb="FFFF99CC"/>
      <rgbColor rgb="FFCC99FF"/>
      <rgbColor rgb="FFFFCC99"/>
      <rgbColor rgb="FF3366FF"/>
      <rgbColor rgb="FF33CCCC"/>
      <rgbColor rgb="FF99CC00"/>
      <rgbColor rgb="FFFFCC00"/>
      <rgbColor rgb="FFFF9900"/>
      <rgbColor rgb="FFFF6600"/>
      <rgbColor rgb="FF666699"/>
      <rgbColor rgb="FF969696"/>
      <rgbColor rgb="FF0D366B"/>
      <rgbColor rgb="FF339966"/>
      <rgbColor rgb="FF003300"/>
      <rgbColor rgb="FF333300"/>
      <rgbColor rgb="FFA2431A"/>
      <rgbColor rgb="FF993366"/>
      <rgbColor rgb="FF333399"/>
      <rgbColor rgb="FF52514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8" zeroHeight="false" outlineLevelRow="0" outlineLevelCol="0"/>
  <cols>
    <col collapsed="false" customWidth="true" hidden="false" outlineLevel="0" max="1" min="1" style="1" width="16"/>
    <col collapsed="false" customWidth="true" hidden="false" outlineLevel="0" max="2" min="2" style="1" width="5"/>
    <col collapsed="false" customWidth="true" hidden="false" outlineLevel="0" max="3" min="3" style="1" width="9"/>
    <col collapsed="false" customWidth="true" hidden="false" outlineLevel="0" max="5" min="4" style="1" width="44"/>
    <col collapsed="false" customWidth="true" hidden="false" outlineLevel="0" max="6" min="6" style="1" width="15"/>
    <col collapsed="false" customWidth="true" hidden="false" outlineLevel="0" max="7" min="7" style="1" width="20"/>
    <col collapsed="false" customWidth="true" hidden="false" outlineLevel="0" max="8" min="8" style="1" width="40"/>
    <col collapsed="false" customWidth="true" hidden="false" outlineLevel="0" max="9" min="9" style="1" width="17"/>
    <col collapsed="false" customWidth="true" hidden="false" outlineLevel="0" max="10" min="10" style="1" width="24"/>
    <col collapsed="false" customWidth="false" hidden="false" outlineLevel="0" max="16384" min="11" style="1" width="8.67"/>
  </cols>
  <sheetData>
    <row r="1" customFormat="false" ht="24.75" hidden="false" customHeight="true" outlineLevel="0" collapsed="false">
      <c r="A1" s="2" t="s">
        <v>0</v>
      </c>
    </row>
    <row r="2" customFormat="false" ht="18" hidden="false" customHeight="true" outlineLevel="0" collapsed="false">
      <c r="A2" s="3"/>
    </row>
    <row r="3" customFormat="false" ht="18" hidden="false" customHeight="true" outlineLevel="0" collapsed="false">
      <c r="A3" s="4" t="s">
        <v>1</v>
      </c>
    </row>
    <row r="4" customFormat="false" ht="18" hidden="false" customHeight="true" outlineLevel="0" collapsed="false">
      <c r="A4" s="4" t="s">
        <v>2</v>
      </c>
    </row>
    <row r="5" customFormat="false" ht="18" hidden="false" customHeight="true" outlineLevel="0" collapsed="false">
      <c r="A5" s="3"/>
    </row>
    <row r="6" customFormat="false" ht="19.5" hidden="false" customHeight="true" outlineLevel="0" collapsed="false">
      <c r="A6" s="5" t="s">
        <v>3</v>
      </c>
    </row>
    <row r="7" customFormat="false" ht="18" hidden="false" customHeight="true" outlineLevel="0" collapsed="false">
      <c r="A7" s="4" t="s">
        <v>4</v>
      </c>
    </row>
    <row r="8" customFormat="false" ht="18" hidden="false" customHeight="true" outlineLevel="0" collapsed="false">
      <c r="A8" s="4" t="s">
        <v>5</v>
      </c>
    </row>
    <row r="9" customFormat="false" ht="18" hidden="false" customHeight="true" outlineLevel="0" collapsed="false">
      <c r="A9" s="4" t="s">
        <v>6</v>
      </c>
    </row>
    <row r="10" customFormat="false" ht="18" hidden="false" customHeight="true" outlineLevel="0" collapsed="false">
      <c r="A10" s="4" t="s">
        <v>7</v>
      </c>
    </row>
    <row r="11" customFormat="false" ht="18" hidden="false" customHeight="true" outlineLevel="0" collapsed="false">
      <c r="A11" s="3"/>
    </row>
    <row r="12" customFormat="false" ht="19.5" hidden="false" customHeight="true" outlineLevel="0" collapsed="false">
      <c r="A12" s="5" t="s">
        <v>8</v>
      </c>
    </row>
    <row r="13" customFormat="false" ht="18" hidden="false" customHeight="true" outlineLevel="0" collapsed="false">
      <c r="A13" s="6" t="s">
        <v>9</v>
      </c>
    </row>
    <row r="14" customFormat="false" ht="18" hidden="false" customHeight="true" outlineLevel="0" collapsed="false">
      <c r="A14" s="4" t="s">
        <v>10</v>
      </c>
    </row>
    <row r="15" customFormat="false" ht="18" hidden="false" customHeight="true" outlineLevel="0" collapsed="false">
      <c r="A15" s="4" t="s">
        <v>11</v>
      </c>
    </row>
    <row r="16" customFormat="false" ht="18" hidden="false" customHeight="true" outlineLevel="0" collapsed="false">
      <c r="A16" s="4" t="s">
        <v>12</v>
      </c>
    </row>
    <row r="17" customFormat="false" ht="18" hidden="false" customHeight="true" outlineLevel="0" collapsed="false">
      <c r="A17" s="4" t="s">
        <v>13</v>
      </c>
    </row>
    <row r="18" customFormat="false" ht="18" hidden="false" customHeight="true" outlineLevel="0" collapsed="false">
      <c r="A18" s="3"/>
    </row>
    <row r="19" customFormat="false" ht="18" hidden="false" customHeight="true" outlineLevel="0" collapsed="false">
      <c r="A19" s="6" t="s">
        <v>14</v>
      </c>
    </row>
    <row r="20" customFormat="false" ht="18" hidden="false" customHeight="true" outlineLevel="0" collapsed="false">
      <c r="A20" s="4" t="s">
        <v>15</v>
      </c>
    </row>
    <row r="21" customFormat="false" ht="18" hidden="false" customHeight="true" outlineLevel="0" collapsed="false">
      <c r="A21" s="4" t="s">
        <v>16</v>
      </c>
    </row>
    <row r="22" customFormat="false" ht="18" hidden="false" customHeight="true" outlineLevel="0" collapsed="false">
      <c r="A22" s="3"/>
    </row>
    <row r="23" customFormat="false" ht="18" hidden="false" customHeight="true" outlineLevel="0" collapsed="false">
      <c r="A23" s="6" t="s">
        <v>17</v>
      </c>
    </row>
    <row r="24" customFormat="false" ht="18" hidden="false" customHeight="true" outlineLevel="0" collapsed="false">
      <c r="A24" s="4" t="s">
        <v>18</v>
      </c>
    </row>
    <row r="25" customFormat="false" ht="18" hidden="false" customHeight="true" outlineLevel="0" collapsed="false">
      <c r="A25" s="4" t="s">
        <v>19</v>
      </c>
    </row>
    <row r="26" customFormat="false" ht="18" hidden="false" customHeight="true" outlineLevel="0" collapsed="false">
      <c r="A26" s="3"/>
    </row>
    <row r="27" customFormat="false" ht="19.5" hidden="false" customHeight="true" outlineLevel="0" collapsed="false">
      <c r="A27" s="5" t="s">
        <v>20</v>
      </c>
    </row>
    <row r="29" customFormat="false" ht="33.75" hidden="false" customHeight="true" outlineLevel="0" collapsed="false">
      <c r="A29" s="7" t="s">
        <v>21</v>
      </c>
      <c r="B29" s="8" t="s">
        <v>22</v>
      </c>
      <c r="C29" s="7" t="s">
        <v>23</v>
      </c>
      <c r="D29" s="7" t="s">
        <v>24</v>
      </c>
      <c r="E29" s="7" t="s">
        <v>25</v>
      </c>
      <c r="F29" s="7" t="s">
        <v>26</v>
      </c>
      <c r="G29" s="7" t="s">
        <v>27</v>
      </c>
      <c r="H29" s="7" t="s">
        <v>28</v>
      </c>
      <c r="I29" s="7" t="s">
        <v>29</v>
      </c>
      <c r="J29" s="7" t="s">
        <v>30</v>
      </c>
    </row>
    <row r="30" customFormat="false" ht="61.5" hidden="false" customHeight="true" outlineLevel="0" collapsed="false">
      <c r="A30" s="9" t="s">
        <v>31</v>
      </c>
      <c r="B30" s="9" t="n">
        <v>48</v>
      </c>
      <c r="C30" s="10" t="s">
        <v>32</v>
      </c>
      <c r="D30" s="9" t="s">
        <v>33</v>
      </c>
      <c r="E30" s="9" t="s">
        <v>34</v>
      </c>
      <c r="F30" s="11" t="s">
        <v>35</v>
      </c>
      <c r="G30" s="12" t="s">
        <v>36</v>
      </c>
      <c r="H30" s="12" t="s">
        <v>37</v>
      </c>
      <c r="I30" s="12" t="s">
        <v>38</v>
      </c>
      <c r="J30" s="12" t="s">
        <v>39</v>
      </c>
    </row>
    <row r="32" customFormat="false" ht="19.5" hidden="false" customHeight="true" outlineLevel="0" collapsed="false">
      <c r="A32" s="5" t="s">
        <v>40</v>
      </c>
    </row>
    <row r="33" customFormat="false" ht="18" hidden="false" customHeight="true" outlineLevel="0" collapsed="false">
      <c r="A33" s="4" t="s">
        <v>41</v>
      </c>
    </row>
    <row r="34" customFormat="false" ht="18" hidden="false" customHeight="true" outlineLevel="0" collapsed="false">
      <c r="A34" s="4" t="s">
        <v>42</v>
      </c>
    </row>
    <row r="35" customFormat="false" ht="18" hidden="false" customHeight="true" outlineLevel="0" collapsed="false">
      <c r="A35" s="4" t="s">
        <v>43</v>
      </c>
    </row>
    <row r="36" customFormat="false" ht="18" hidden="false" customHeight="true" outlineLevel="0" collapsed="false">
      <c r="A36" s="4" t="s">
        <v>44</v>
      </c>
    </row>
    <row r="37" customFormat="false" ht="18" hidden="false" customHeight="true" outlineLevel="0" collapsed="false">
      <c r="A37" s="4" t="s">
        <v>45</v>
      </c>
    </row>
    <row r="38" customFormat="false" ht="18" hidden="false" customHeight="true" outlineLevel="0" collapsed="false">
      <c r="A38" s="3"/>
    </row>
    <row r="39" customFormat="false" ht="18" hidden="false" customHeight="true" outlineLevel="0" collapsed="false">
      <c r="A39" s="4" t="s">
        <v>46</v>
      </c>
    </row>
    <row r="40" customFormat="false" ht="18" hidden="false" customHeight="true" outlineLevel="0" collapsed="false">
      <c r="A40" s="4" t="s">
        <v>47</v>
      </c>
    </row>
    <row r="41" customFormat="false" ht="18" hidden="false" customHeight="true" outlineLevel="0" collapsed="false">
      <c r="A41" s="4" t="s">
        <v>48</v>
      </c>
    </row>
    <row r="42" customFormat="false" ht="18" hidden="false" customHeight="true" outlineLevel="0" collapsed="false">
      <c r="A42" s="3"/>
    </row>
    <row r="43" customFormat="false" ht="19.5" hidden="false" customHeight="true" outlineLevel="0" collapsed="false">
      <c r="A43" s="5" t="s">
        <v>49</v>
      </c>
    </row>
    <row r="44" customFormat="false" ht="18" hidden="false" customHeight="true" outlineLevel="0" collapsed="false">
      <c r="A44" s="4" t="s">
        <v>50</v>
      </c>
    </row>
    <row r="45" customFormat="false" ht="18" hidden="false" customHeight="true" outlineLevel="0" collapsed="false">
      <c r="A45" s="4" t="s">
        <v>51</v>
      </c>
    </row>
    <row r="46" customFormat="false" ht="18" hidden="false" customHeight="true" outlineLevel="0" collapsed="false">
      <c r="A46" s="4" t="s">
        <v>52</v>
      </c>
    </row>
    <row r="47" customFormat="false" ht="18" hidden="false" customHeight="true" outlineLevel="0" collapsed="false">
      <c r="A47" s="4" t="s">
        <v>53</v>
      </c>
    </row>
    <row r="48" customFormat="false" ht="18" hidden="false" customHeight="true" outlineLevel="0" collapsed="false">
      <c r="A48" s="4" t="s">
        <v>54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5"/>
  <sheetViews>
    <sheetView showFormulas="false" showGridLines="false" showRowColHeaders="true" showZeros="true" rightToLeft="false" tabSelected="false" showOutlineSymbols="true" defaultGridColor="true" view="normal" topLeftCell="A34" colorId="64" zoomScale="100" zoomScaleNormal="100" zoomScalePageLayoutView="100" workbookViewId="0">
      <selection pane="topLeft" activeCell="A22" activeCellId="0" sqref="A22"/>
    </sheetView>
  </sheetViews>
  <sheetFormatPr defaultColWidth="8.66796875" defaultRowHeight="15" zeroHeight="false" outlineLevelRow="0" outlineLevelCol="0"/>
  <cols>
    <col collapsed="false" customWidth="true" hidden="false" outlineLevel="0" max="1" min="1" style="13" width="86.33"/>
    <col collapsed="false" customWidth="true" hidden="false" outlineLevel="0" max="2" min="2" style="13" width="48"/>
    <col collapsed="false" customWidth="true" hidden="false" outlineLevel="0" max="3" min="3" style="13" width="28"/>
  </cols>
  <sheetData>
    <row r="1" customFormat="false" ht="18" hidden="false" customHeight="true" outlineLevel="0" collapsed="false">
      <c r="A1" s="14" t="s">
        <v>55</v>
      </c>
    </row>
    <row r="3" customFormat="false" ht="21.75" hidden="false" customHeight="true" outlineLevel="0" collapsed="false">
      <c r="A3" s="15" t="s">
        <v>56</v>
      </c>
      <c r="B3" s="15"/>
      <c r="C3" s="15"/>
    </row>
    <row r="4" customFormat="false" ht="24" hidden="false" customHeight="true" outlineLevel="0" collapsed="false">
      <c r="A4" s="16" t="s">
        <v>57</v>
      </c>
      <c r="B4" s="17"/>
      <c r="C4" s="18"/>
    </row>
    <row r="5" customFormat="false" ht="24" hidden="false" customHeight="true" outlineLevel="0" collapsed="false">
      <c r="A5" s="16" t="s">
        <v>58</v>
      </c>
      <c r="B5" s="17"/>
      <c r="C5" s="18"/>
    </row>
    <row r="6" customFormat="false" ht="24" hidden="false" customHeight="true" outlineLevel="0" collapsed="false">
      <c r="A6" s="16" t="s">
        <v>59</v>
      </c>
      <c r="B6" s="17"/>
      <c r="C6" s="18"/>
    </row>
    <row r="7" customFormat="false" ht="24" hidden="false" customHeight="true" outlineLevel="0" collapsed="false">
      <c r="A7" s="16" t="s">
        <v>60</v>
      </c>
      <c r="B7" s="17"/>
      <c r="C7" s="18"/>
    </row>
    <row r="9" customFormat="false" ht="21.75" hidden="false" customHeight="true" outlineLevel="0" collapsed="false">
      <c r="A9" s="19" t="s">
        <v>61</v>
      </c>
      <c r="B9" s="19"/>
      <c r="C9" s="19"/>
    </row>
    <row r="10" customFormat="false" ht="24" hidden="false" customHeight="true" outlineLevel="0" collapsed="false">
      <c r="A10" s="16" t="s">
        <v>62</v>
      </c>
      <c r="B10" s="20"/>
      <c r="C10" s="21"/>
    </row>
    <row r="11" customFormat="false" ht="24" hidden="false" customHeight="true" outlineLevel="0" collapsed="false">
      <c r="A11" s="16" t="s">
        <v>63</v>
      </c>
      <c r="B11" s="20"/>
      <c r="C11" s="21"/>
    </row>
    <row r="12" customFormat="false" ht="24" hidden="false" customHeight="true" outlineLevel="0" collapsed="false">
      <c r="A12" s="16" t="s">
        <v>64</v>
      </c>
      <c r="B12" s="20"/>
      <c r="C12" s="21"/>
    </row>
    <row r="13" customFormat="false" ht="24" hidden="false" customHeight="true" outlineLevel="0" collapsed="false">
      <c r="A13" s="16" t="s">
        <v>65</v>
      </c>
      <c r="B13" s="20"/>
      <c r="C13" s="21"/>
    </row>
    <row r="14" customFormat="false" ht="24" hidden="false" customHeight="true" outlineLevel="0" collapsed="false">
      <c r="A14" s="16" t="s">
        <v>66</v>
      </c>
      <c r="B14" s="20"/>
      <c r="C14" s="21"/>
    </row>
    <row r="15" customFormat="false" ht="24" hidden="false" customHeight="true" outlineLevel="0" collapsed="false">
      <c r="A15" s="16" t="s">
        <v>67</v>
      </c>
      <c r="B15" s="20"/>
      <c r="C15" s="21"/>
    </row>
    <row r="16" customFormat="false" ht="24" hidden="false" customHeight="true" outlineLevel="0" collapsed="false">
      <c r="A16" s="16" t="s">
        <v>68</v>
      </c>
      <c r="B16" s="20"/>
      <c r="C16" s="21"/>
    </row>
    <row r="17" customFormat="false" ht="24" hidden="false" customHeight="true" outlineLevel="0" collapsed="false">
      <c r="A17" s="16" t="s">
        <v>69</v>
      </c>
      <c r="B17" s="20"/>
      <c r="C17" s="21"/>
    </row>
    <row r="18" customFormat="false" ht="24" hidden="false" customHeight="true" outlineLevel="0" collapsed="false">
      <c r="A18" s="16" t="s">
        <v>70</v>
      </c>
      <c r="B18" s="20"/>
      <c r="C18" s="21"/>
    </row>
    <row r="19" customFormat="false" ht="24" hidden="false" customHeight="true" outlineLevel="0" collapsed="false">
      <c r="A19" s="16" t="s">
        <v>71</v>
      </c>
      <c r="B19" s="20"/>
      <c r="C19" s="21"/>
    </row>
    <row r="20" customFormat="false" ht="24" hidden="false" customHeight="true" outlineLevel="0" collapsed="false">
      <c r="A20" s="16" t="s">
        <v>72</v>
      </c>
      <c r="B20" s="20"/>
      <c r="C20" s="21"/>
    </row>
    <row r="21" customFormat="false" ht="24" hidden="false" customHeight="true" outlineLevel="0" collapsed="false">
      <c r="A21" s="16" t="s">
        <v>73</v>
      </c>
      <c r="B21" s="20"/>
      <c r="C21" s="21"/>
    </row>
    <row r="22" customFormat="false" ht="18" hidden="false" customHeight="true" outlineLevel="0" collapsed="false">
      <c r="A22" s="1"/>
      <c r="B22" s="1"/>
      <c r="C22" s="1"/>
    </row>
    <row r="23" customFormat="false" ht="21.75" hidden="false" customHeight="true" outlineLevel="0" collapsed="false">
      <c r="A23" s="19" t="s">
        <v>74</v>
      </c>
      <c r="B23" s="19"/>
      <c r="C23" s="19"/>
    </row>
    <row r="24" customFormat="false" ht="24" hidden="false" customHeight="true" outlineLevel="0" collapsed="false">
      <c r="A24" s="16" t="s">
        <v>75</v>
      </c>
      <c r="B24" s="22"/>
      <c r="C24" s="21"/>
    </row>
    <row r="25" customFormat="false" ht="24" hidden="false" customHeight="true" outlineLevel="0" collapsed="false">
      <c r="A25" s="16" t="s">
        <v>76</v>
      </c>
      <c r="B25" s="22"/>
      <c r="C25" s="21"/>
    </row>
    <row r="26" customFormat="false" ht="24" hidden="false" customHeight="true" outlineLevel="0" collapsed="false">
      <c r="A26" s="16" t="s">
        <v>77</v>
      </c>
      <c r="B26" s="22"/>
      <c r="C26" s="21"/>
    </row>
    <row r="27" customFormat="false" ht="24" hidden="false" customHeight="true" outlineLevel="0" collapsed="false">
      <c r="A27" s="16" t="s">
        <v>78</v>
      </c>
      <c r="B27" s="22"/>
      <c r="C27" s="21"/>
    </row>
    <row r="28" customFormat="false" ht="24" hidden="false" customHeight="true" outlineLevel="0" collapsed="false">
      <c r="A28" s="16" t="s">
        <v>79</v>
      </c>
      <c r="B28" s="22"/>
      <c r="C28" s="21"/>
    </row>
    <row r="29" customFormat="false" ht="24" hidden="false" customHeight="true" outlineLevel="0" collapsed="false">
      <c r="A29" s="16" t="s">
        <v>80</v>
      </c>
      <c r="B29" s="22"/>
      <c r="C29" s="21"/>
    </row>
    <row r="30" customFormat="false" ht="24" hidden="false" customHeight="true" outlineLevel="0" collapsed="false">
      <c r="A30" s="16" t="s">
        <v>81</v>
      </c>
      <c r="B30" s="22"/>
      <c r="C30" s="21"/>
    </row>
    <row r="31" customFormat="false" ht="24" hidden="false" customHeight="true" outlineLevel="0" collapsed="false">
      <c r="A31" s="16" t="s">
        <v>82</v>
      </c>
      <c r="B31" s="22"/>
      <c r="C31" s="21"/>
    </row>
    <row r="32" customFormat="false" ht="24" hidden="false" customHeight="true" outlineLevel="0" collapsed="false">
      <c r="A32" s="16" t="s">
        <v>83</v>
      </c>
      <c r="B32" s="22"/>
      <c r="C32" s="21"/>
    </row>
    <row r="33" customFormat="false" ht="24" hidden="false" customHeight="true" outlineLevel="0" collapsed="false">
      <c r="A33" s="16" t="s">
        <v>84</v>
      </c>
      <c r="B33" s="22"/>
      <c r="C33" s="21"/>
    </row>
    <row r="34" customFormat="false" ht="24" hidden="false" customHeight="true" outlineLevel="0" collapsed="false">
      <c r="A34" s="16" t="s">
        <v>85</v>
      </c>
      <c r="B34" s="22"/>
      <c r="C34" s="21"/>
    </row>
    <row r="36" customFormat="false" ht="21.75" hidden="false" customHeight="true" outlineLevel="0" collapsed="false">
      <c r="A36" s="15" t="s">
        <v>86</v>
      </c>
      <c r="B36" s="15"/>
      <c r="C36" s="15"/>
    </row>
    <row r="37" customFormat="false" ht="24" hidden="false" customHeight="true" outlineLevel="0" collapsed="false">
      <c r="A37" s="16" t="s">
        <v>87</v>
      </c>
      <c r="B37" s="23"/>
      <c r="C37" s="18"/>
    </row>
    <row r="38" customFormat="false" ht="24" hidden="false" customHeight="true" outlineLevel="0" collapsed="false">
      <c r="A38" s="16" t="s">
        <v>88</v>
      </c>
      <c r="B38" s="23"/>
      <c r="C38" s="18"/>
    </row>
    <row r="39" customFormat="false" ht="24" hidden="false" customHeight="true" outlineLevel="0" collapsed="false">
      <c r="A39" s="16" t="s">
        <v>89</v>
      </c>
      <c r="B39" s="23"/>
      <c r="C39" s="18"/>
    </row>
    <row r="40" customFormat="false" ht="24" hidden="false" customHeight="true" outlineLevel="0" collapsed="false">
      <c r="A40" s="16" t="s">
        <v>90</v>
      </c>
      <c r="B40" s="23"/>
      <c r="C40" s="18"/>
    </row>
    <row r="41" customFormat="false" ht="24" hidden="false" customHeight="true" outlineLevel="0" collapsed="false">
      <c r="A41" s="16" t="s">
        <v>91</v>
      </c>
      <c r="B41" s="23"/>
      <c r="C41" s="18"/>
    </row>
    <row r="42" customFormat="false" ht="24" hidden="false" customHeight="true" outlineLevel="0" collapsed="false">
      <c r="A42" s="16" t="s">
        <v>92</v>
      </c>
      <c r="B42" s="23"/>
      <c r="C42" s="18"/>
    </row>
    <row r="43" customFormat="false" ht="24" hidden="false" customHeight="true" outlineLevel="0" collapsed="false">
      <c r="A43" s="24" t="s">
        <v>93</v>
      </c>
      <c r="B43" s="23"/>
      <c r="C43" s="18"/>
    </row>
    <row r="44" customFormat="false" ht="24" hidden="false" customHeight="true" outlineLevel="0" collapsed="false">
      <c r="A44" s="24" t="s">
        <v>94</v>
      </c>
      <c r="B44" s="23"/>
      <c r="C44" s="18"/>
    </row>
    <row r="45" customFormat="false" ht="16.5" hidden="false" customHeight="true" outlineLevel="0" collapsed="false">
      <c r="A45" s="25" t="s">
        <v>95</v>
      </c>
    </row>
  </sheetData>
  <mergeCells count="4">
    <mergeCell ref="A3:C3"/>
    <mergeCell ref="A9:C9"/>
    <mergeCell ref="A23:C23"/>
    <mergeCell ref="A36:C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1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C17" activeCellId="0" sqref="C17"/>
    </sheetView>
  </sheetViews>
  <sheetFormatPr defaultColWidth="24.00390625" defaultRowHeight="18" zeroHeight="false" outlineLevelRow="0" outlineLevelCol="0"/>
  <cols>
    <col collapsed="false" customWidth="true" hidden="false" outlineLevel="0" max="1" min="1" style="1" width="14"/>
    <col collapsed="false" customWidth="true" hidden="false" outlineLevel="0" max="2" min="2" style="1" width="5"/>
    <col collapsed="false" customWidth="true" hidden="false" outlineLevel="0" max="3" min="3" style="1" width="12"/>
    <col collapsed="false" customWidth="true" hidden="false" outlineLevel="0" max="4" min="4" style="1" width="73.67"/>
    <col collapsed="false" customWidth="true" hidden="false" outlineLevel="0" max="5" min="5" style="1" width="100"/>
    <col collapsed="false" customWidth="true" hidden="false" outlineLevel="0" max="6" min="6" style="1" width="14"/>
    <col collapsed="false" customWidth="true" hidden="false" outlineLevel="0" max="7" min="7" style="1" width="20"/>
    <col collapsed="false" customWidth="true" hidden="false" outlineLevel="0" max="8" min="8" style="1" width="38"/>
    <col collapsed="false" customWidth="true" hidden="false" outlineLevel="0" max="9" min="9" style="1" width="17"/>
    <col collapsed="false" customWidth="false" hidden="false" outlineLevel="0" max="16384" min="10" style="1" width="24"/>
  </cols>
  <sheetData>
    <row r="1" customFormat="false" ht="42" hidden="false" customHeight="true" outlineLevel="0" collapsed="false">
      <c r="A1" s="26" t="s">
        <v>21</v>
      </c>
      <c r="B1" s="27" t="s">
        <v>22</v>
      </c>
      <c r="C1" s="26" t="s">
        <v>23</v>
      </c>
      <c r="D1" s="26" t="s">
        <v>24</v>
      </c>
      <c r="E1" s="26" t="s">
        <v>25</v>
      </c>
      <c r="F1" s="26" t="s">
        <v>26</v>
      </c>
      <c r="G1" s="26" t="s">
        <v>27</v>
      </c>
      <c r="H1" s="26" t="s">
        <v>28</v>
      </c>
      <c r="I1" s="26" t="s">
        <v>29</v>
      </c>
      <c r="J1" s="28" t="s">
        <v>30</v>
      </c>
    </row>
    <row r="2" customFormat="false" ht="43.5" hidden="false" customHeight="true" outlineLevel="0" collapsed="false">
      <c r="A2" s="29" t="s">
        <v>96</v>
      </c>
      <c r="B2" s="29" t="n">
        <v>1</v>
      </c>
      <c r="C2" s="29" t="s">
        <v>97</v>
      </c>
      <c r="D2" s="29" t="s">
        <v>98</v>
      </c>
      <c r="E2" s="29" t="s">
        <v>99</v>
      </c>
      <c r="F2" s="30"/>
      <c r="G2" s="31"/>
      <c r="H2" s="31"/>
      <c r="I2" s="31"/>
      <c r="J2" s="32"/>
    </row>
    <row r="3" customFormat="false" ht="43.5" hidden="false" customHeight="true" outlineLevel="0" collapsed="false">
      <c r="A3" s="29" t="s">
        <v>96</v>
      </c>
      <c r="B3" s="29" t="n">
        <v>2</v>
      </c>
      <c r="C3" s="29" t="s">
        <v>32</v>
      </c>
      <c r="D3" s="29" t="s">
        <v>100</v>
      </c>
      <c r="E3" s="29" t="s">
        <v>101</v>
      </c>
      <c r="F3" s="30"/>
      <c r="G3" s="31"/>
      <c r="H3" s="31"/>
      <c r="I3" s="31"/>
      <c r="J3" s="32"/>
    </row>
    <row r="4" customFormat="false" ht="43.5" hidden="false" customHeight="true" outlineLevel="0" collapsed="false">
      <c r="A4" s="29" t="s">
        <v>96</v>
      </c>
      <c r="B4" s="29" t="n">
        <v>3</v>
      </c>
      <c r="C4" s="29" t="s">
        <v>32</v>
      </c>
      <c r="D4" s="29" t="s">
        <v>102</v>
      </c>
      <c r="E4" s="29" t="s">
        <v>103</v>
      </c>
      <c r="F4" s="30"/>
      <c r="G4" s="31"/>
      <c r="H4" s="31"/>
      <c r="I4" s="31"/>
      <c r="J4" s="32"/>
    </row>
    <row r="5" customFormat="false" ht="43.5" hidden="false" customHeight="true" outlineLevel="0" collapsed="false">
      <c r="A5" s="29" t="s">
        <v>96</v>
      </c>
      <c r="B5" s="29" t="n">
        <v>4</v>
      </c>
      <c r="C5" s="29" t="s">
        <v>32</v>
      </c>
      <c r="D5" s="29" t="s">
        <v>104</v>
      </c>
      <c r="E5" s="29" t="s">
        <v>105</v>
      </c>
      <c r="F5" s="30"/>
      <c r="G5" s="31"/>
      <c r="H5" s="31"/>
      <c r="I5" s="31"/>
      <c r="J5" s="32"/>
    </row>
    <row r="6" customFormat="false" ht="43.5" hidden="false" customHeight="true" outlineLevel="0" collapsed="false">
      <c r="A6" s="29" t="s">
        <v>96</v>
      </c>
      <c r="B6" s="29" t="n">
        <v>5</v>
      </c>
      <c r="C6" s="29" t="s">
        <v>97</v>
      </c>
      <c r="D6" s="29" t="s">
        <v>106</v>
      </c>
      <c r="E6" s="29" t="s">
        <v>107</v>
      </c>
      <c r="F6" s="30"/>
      <c r="G6" s="31"/>
      <c r="H6" s="31"/>
      <c r="I6" s="31"/>
      <c r="J6" s="32"/>
    </row>
    <row r="7" customFormat="false" ht="43.5" hidden="false" customHeight="true" outlineLevel="0" collapsed="false">
      <c r="A7" s="29" t="s">
        <v>96</v>
      </c>
      <c r="B7" s="29" t="n">
        <v>6</v>
      </c>
      <c r="C7" s="29" t="s">
        <v>32</v>
      </c>
      <c r="D7" s="29" t="s">
        <v>108</v>
      </c>
      <c r="E7" s="29" t="s">
        <v>109</v>
      </c>
      <c r="F7" s="30"/>
      <c r="G7" s="31"/>
      <c r="H7" s="31"/>
      <c r="I7" s="31"/>
      <c r="J7" s="32"/>
    </row>
    <row r="8" customFormat="false" ht="43.5" hidden="false" customHeight="true" outlineLevel="0" collapsed="false">
      <c r="A8" s="29" t="s">
        <v>96</v>
      </c>
      <c r="B8" s="29" t="n">
        <v>7</v>
      </c>
      <c r="C8" s="29" t="s">
        <v>32</v>
      </c>
      <c r="D8" s="29" t="s">
        <v>110</v>
      </c>
      <c r="E8" s="29" t="s">
        <v>111</v>
      </c>
      <c r="F8" s="30"/>
      <c r="G8" s="31"/>
      <c r="H8" s="31"/>
      <c r="I8" s="31"/>
      <c r="J8" s="32"/>
    </row>
    <row r="9" customFormat="false" ht="43.5" hidden="false" customHeight="true" outlineLevel="0" collapsed="false">
      <c r="A9" s="29" t="s">
        <v>96</v>
      </c>
      <c r="B9" s="29" t="n">
        <v>8</v>
      </c>
      <c r="C9" s="29" t="s">
        <v>97</v>
      </c>
      <c r="D9" s="29" t="s">
        <v>112</v>
      </c>
      <c r="E9" s="29" t="s">
        <v>113</v>
      </c>
      <c r="F9" s="30"/>
      <c r="G9" s="31"/>
      <c r="H9" s="31"/>
      <c r="I9" s="31"/>
      <c r="J9" s="32"/>
    </row>
    <row r="10" customFormat="false" ht="43.5" hidden="false" customHeight="true" outlineLevel="0" collapsed="false">
      <c r="A10" s="29" t="s">
        <v>96</v>
      </c>
      <c r="B10" s="29" t="n">
        <v>9</v>
      </c>
      <c r="C10" s="29" t="s">
        <v>32</v>
      </c>
      <c r="D10" s="29" t="s">
        <v>114</v>
      </c>
      <c r="E10" s="29" t="s">
        <v>115</v>
      </c>
      <c r="F10" s="30"/>
      <c r="G10" s="31"/>
      <c r="H10" s="31"/>
      <c r="I10" s="31"/>
      <c r="J10" s="32"/>
    </row>
    <row r="11" customFormat="false" ht="43.5" hidden="false" customHeight="true" outlineLevel="0" collapsed="false">
      <c r="A11" s="29" t="s">
        <v>96</v>
      </c>
      <c r="B11" s="29" t="n">
        <v>10</v>
      </c>
      <c r="C11" s="29" t="s">
        <v>97</v>
      </c>
      <c r="D11" s="29" t="s">
        <v>116</v>
      </c>
      <c r="E11" s="29" t="s">
        <v>117</v>
      </c>
      <c r="F11" s="30"/>
      <c r="G11" s="31"/>
      <c r="H11" s="31"/>
      <c r="I11" s="31"/>
      <c r="J11" s="32"/>
    </row>
    <row r="12" customFormat="false" ht="43.5" hidden="false" customHeight="true" outlineLevel="0" collapsed="false">
      <c r="A12" s="29" t="s">
        <v>96</v>
      </c>
      <c r="B12" s="29" t="n">
        <v>11</v>
      </c>
      <c r="C12" s="29" t="s">
        <v>97</v>
      </c>
      <c r="D12" s="29" t="s">
        <v>118</v>
      </c>
      <c r="E12" s="29" t="s">
        <v>119</v>
      </c>
      <c r="F12" s="30"/>
      <c r="G12" s="31"/>
      <c r="H12" s="31"/>
      <c r="I12" s="31"/>
      <c r="J12" s="32"/>
    </row>
    <row r="13" customFormat="false" ht="43.5" hidden="false" customHeight="true" outlineLevel="0" collapsed="false">
      <c r="A13" s="29" t="s">
        <v>96</v>
      </c>
      <c r="B13" s="29" t="n">
        <v>12</v>
      </c>
      <c r="C13" s="29" t="s">
        <v>32</v>
      </c>
      <c r="D13" s="29" t="s">
        <v>120</v>
      </c>
      <c r="E13" s="29" t="s">
        <v>121</v>
      </c>
      <c r="F13" s="30"/>
      <c r="G13" s="31"/>
      <c r="H13" s="31"/>
      <c r="I13" s="31"/>
      <c r="J13" s="32"/>
    </row>
    <row r="14" customFormat="false" ht="43.5" hidden="false" customHeight="true" outlineLevel="0" collapsed="false">
      <c r="A14" s="29" t="s">
        <v>96</v>
      </c>
      <c r="B14" s="29" t="n">
        <v>13</v>
      </c>
      <c r="C14" s="29" t="s">
        <v>32</v>
      </c>
      <c r="D14" s="29" t="s">
        <v>122</v>
      </c>
      <c r="E14" s="29" t="s">
        <v>123</v>
      </c>
      <c r="F14" s="30"/>
      <c r="G14" s="31"/>
      <c r="H14" s="31"/>
      <c r="I14" s="31"/>
      <c r="J14" s="32"/>
    </row>
    <row r="15" customFormat="false" ht="43.5" hidden="false" customHeight="true" outlineLevel="0" collapsed="false">
      <c r="A15" s="29" t="s">
        <v>96</v>
      </c>
      <c r="B15" s="29" t="n">
        <v>14</v>
      </c>
      <c r="C15" s="29" t="s">
        <v>97</v>
      </c>
      <c r="D15" s="29" t="s">
        <v>124</v>
      </c>
      <c r="E15" s="29" t="s">
        <v>125</v>
      </c>
      <c r="F15" s="30"/>
      <c r="G15" s="31"/>
      <c r="H15" s="31"/>
      <c r="I15" s="31"/>
      <c r="J15" s="32"/>
    </row>
    <row r="16" customFormat="false" ht="43.5" hidden="false" customHeight="true" outlineLevel="0" collapsed="false">
      <c r="A16" s="29" t="s">
        <v>96</v>
      </c>
      <c r="B16" s="29" t="n">
        <v>15</v>
      </c>
      <c r="C16" s="29" t="s">
        <v>32</v>
      </c>
      <c r="D16" s="29" t="s">
        <v>126</v>
      </c>
      <c r="E16" s="29" t="s">
        <v>127</v>
      </c>
      <c r="F16" s="30"/>
      <c r="G16" s="31"/>
      <c r="H16" s="31"/>
      <c r="I16" s="31"/>
      <c r="J16" s="32"/>
    </row>
    <row r="17" customFormat="false" ht="43.5" hidden="false" customHeight="true" outlineLevel="0" collapsed="false">
      <c r="A17" s="29" t="s">
        <v>96</v>
      </c>
      <c r="B17" s="29" t="n">
        <v>16</v>
      </c>
      <c r="C17" s="29" t="s">
        <v>32</v>
      </c>
      <c r="D17" s="29" t="s">
        <v>128</v>
      </c>
      <c r="E17" s="29" t="s">
        <v>129</v>
      </c>
      <c r="F17" s="30"/>
      <c r="G17" s="31"/>
      <c r="H17" s="31"/>
      <c r="I17" s="31"/>
      <c r="J17" s="32"/>
    </row>
    <row r="18" customFormat="false" ht="43.5" hidden="false" customHeight="true" outlineLevel="0" collapsed="false">
      <c r="A18" s="29" t="s">
        <v>96</v>
      </c>
      <c r="B18" s="29" t="n">
        <v>17</v>
      </c>
      <c r="C18" s="29" t="s">
        <v>32</v>
      </c>
      <c r="D18" s="29" t="s">
        <v>130</v>
      </c>
      <c r="E18" s="29" t="s">
        <v>131</v>
      </c>
      <c r="F18" s="30"/>
      <c r="G18" s="31"/>
      <c r="H18" s="31"/>
      <c r="I18" s="31"/>
      <c r="J18" s="32"/>
    </row>
    <row r="19" customFormat="false" ht="43.5" hidden="false" customHeight="true" outlineLevel="0" collapsed="false">
      <c r="A19" s="29" t="s">
        <v>132</v>
      </c>
      <c r="B19" s="29" t="n">
        <v>18</v>
      </c>
      <c r="C19" s="29" t="s">
        <v>97</v>
      </c>
      <c r="D19" s="29" t="s">
        <v>133</v>
      </c>
      <c r="E19" s="29" t="s">
        <v>134</v>
      </c>
      <c r="F19" s="30"/>
      <c r="G19" s="31"/>
      <c r="H19" s="31"/>
      <c r="I19" s="31"/>
      <c r="J19" s="32"/>
    </row>
    <row r="20" customFormat="false" ht="43.5" hidden="false" customHeight="true" outlineLevel="0" collapsed="false">
      <c r="A20" s="29" t="s">
        <v>132</v>
      </c>
      <c r="B20" s="29" t="n">
        <v>19</v>
      </c>
      <c r="C20" s="29" t="s">
        <v>32</v>
      </c>
      <c r="D20" s="29" t="s">
        <v>135</v>
      </c>
      <c r="E20" s="29" t="s">
        <v>136</v>
      </c>
      <c r="F20" s="30"/>
      <c r="G20" s="31"/>
      <c r="H20" s="31"/>
      <c r="I20" s="31"/>
      <c r="J20" s="32"/>
    </row>
    <row r="21" customFormat="false" ht="43.5" hidden="false" customHeight="true" outlineLevel="0" collapsed="false">
      <c r="A21" s="29" t="s">
        <v>132</v>
      </c>
      <c r="B21" s="29" t="n">
        <v>20</v>
      </c>
      <c r="C21" s="29" t="s">
        <v>32</v>
      </c>
      <c r="D21" s="29" t="s">
        <v>137</v>
      </c>
      <c r="E21" s="29" t="s">
        <v>138</v>
      </c>
      <c r="F21" s="30"/>
      <c r="G21" s="31"/>
      <c r="H21" s="31"/>
      <c r="I21" s="31"/>
      <c r="J21" s="32"/>
    </row>
    <row r="22" customFormat="false" ht="43.5" hidden="false" customHeight="true" outlineLevel="0" collapsed="false">
      <c r="A22" s="29" t="s">
        <v>132</v>
      </c>
      <c r="B22" s="29" t="n">
        <v>21</v>
      </c>
      <c r="C22" s="29" t="s">
        <v>32</v>
      </c>
      <c r="D22" s="29" t="s">
        <v>139</v>
      </c>
      <c r="E22" s="29" t="s">
        <v>140</v>
      </c>
      <c r="F22" s="30"/>
      <c r="G22" s="31"/>
      <c r="H22" s="31"/>
      <c r="I22" s="31"/>
      <c r="J22" s="32"/>
    </row>
    <row r="23" customFormat="false" ht="43.5" hidden="false" customHeight="true" outlineLevel="0" collapsed="false">
      <c r="A23" s="29" t="s">
        <v>132</v>
      </c>
      <c r="B23" s="29" t="n">
        <v>22</v>
      </c>
      <c r="C23" s="29" t="s">
        <v>32</v>
      </c>
      <c r="D23" s="29" t="s">
        <v>141</v>
      </c>
      <c r="E23" s="29" t="s">
        <v>142</v>
      </c>
      <c r="F23" s="30"/>
      <c r="G23" s="31"/>
      <c r="H23" s="31"/>
      <c r="I23" s="31"/>
      <c r="J23" s="32"/>
    </row>
    <row r="24" customFormat="false" ht="43.5" hidden="false" customHeight="true" outlineLevel="0" collapsed="false">
      <c r="A24" s="29" t="s">
        <v>132</v>
      </c>
      <c r="B24" s="29" t="n">
        <v>23</v>
      </c>
      <c r="C24" s="29" t="s">
        <v>32</v>
      </c>
      <c r="D24" s="29" t="s">
        <v>143</v>
      </c>
      <c r="E24" s="29" t="s">
        <v>144</v>
      </c>
      <c r="F24" s="30"/>
      <c r="G24" s="31"/>
      <c r="H24" s="31"/>
      <c r="I24" s="31"/>
      <c r="J24" s="32"/>
    </row>
    <row r="25" customFormat="false" ht="43.5" hidden="false" customHeight="true" outlineLevel="0" collapsed="false">
      <c r="A25" s="29" t="s">
        <v>132</v>
      </c>
      <c r="B25" s="29" t="n">
        <v>24</v>
      </c>
      <c r="C25" s="29" t="s">
        <v>32</v>
      </c>
      <c r="D25" s="29" t="s">
        <v>145</v>
      </c>
      <c r="E25" s="29" t="s">
        <v>146</v>
      </c>
      <c r="F25" s="30"/>
      <c r="G25" s="31"/>
      <c r="H25" s="31"/>
      <c r="I25" s="31"/>
      <c r="J25" s="32"/>
    </row>
    <row r="26" customFormat="false" ht="43.5" hidden="false" customHeight="true" outlineLevel="0" collapsed="false">
      <c r="A26" s="29" t="s">
        <v>147</v>
      </c>
      <c r="B26" s="29" t="n">
        <v>25</v>
      </c>
      <c r="C26" s="29" t="s">
        <v>32</v>
      </c>
      <c r="D26" s="29" t="s">
        <v>148</v>
      </c>
      <c r="E26" s="29" t="s">
        <v>149</v>
      </c>
      <c r="F26" s="30"/>
      <c r="G26" s="31"/>
      <c r="H26" s="31"/>
      <c r="I26" s="31"/>
      <c r="J26" s="32"/>
    </row>
    <row r="27" customFormat="false" ht="43.5" hidden="false" customHeight="true" outlineLevel="0" collapsed="false">
      <c r="A27" s="29" t="s">
        <v>147</v>
      </c>
      <c r="B27" s="29" t="n">
        <v>26</v>
      </c>
      <c r="C27" s="29" t="s">
        <v>97</v>
      </c>
      <c r="D27" s="29" t="s">
        <v>150</v>
      </c>
      <c r="E27" s="29" t="s">
        <v>151</v>
      </c>
      <c r="F27" s="30"/>
      <c r="G27" s="31"/>
      <c r="H27" s="31"/>
      <c r="I27" s="31"/>
      <c r="J27" s="32"/>
    </row>
    <row r="28" customFormat="false" ht="43.5" hidden="false" customHeight="true" outlineLevel="0" collapsed="false">
      <c r="A28" s="29" t="s">
        <v>147</v>
      </c>
      <c r="B28" s="29" t="n">
        <v>27</v>
      </c>
      <c r="C28" s="29" t="s">
        <v>32</v>
      </c>
      <c r="D28" s="29" t="s">
        <v>152</v>
      </c>
      <c r="E28" s="29" t="s">
        <v>153</v>
      </c>
      <c r="F28" s="30"/>
      <c r="G28" s="31"/>
      <c r="H28" s="31"/>
      <c r="I28" s="31"/>
      <c r="J28" s="32"/>
    </row>
    <row r="29" customFormat="false" ht="43.5" hidden="false" customHeight="true" outlineLevel="0" collapsed="false">
      <c r="A29" s="29" t="s">
        <v>147</v>
      </c>
      <c r="B29" s="29" t="n">
        <v>28</v>
      </c>
      <c r="C29" s="29" t="s">
        <v>32</v>
      </c>
      <c r="D29" s="29" t="s">
        <v>154</v>
      </c>
      <c r="E29" s="29" t="s">
        <v>155</v>
      </c>
      <c r="F29" s="30"/>
      <c r="G29" s="31"/>
      <c r="H29" s="31"/>
      <c r="I29" s="31"/>
      <c r="J29" s="32"/>
    </row>
    <row r="30" customFormat="false" ht="43.5" hidden="false" customHeight="true" outlineLevel="0" collapsed="false">
      <c r="A30" s="29" t="s">
        <v>147</v>
      </c>
      <c r="B30" s="29" t="n">
        <v>29</v>
      </c>
      <c r="C30" s="29" t="s">
        <v>32</v>
      </c>
      <c r="D30" s="29" t="s">
        <v>156</v>
      </c>
      <c r="E30" s="29" t="s">
        <v>157</v>
      </c>
      <c r="F30" s="30"/>
      <c r="G30" s="31"/>
      <c r="H30" s="31"/>
      <c r="I30" s="31"/>
      <c r="J30" s="32"/>
    </row>
    <row r="31" customFormat="false" ht="43.5" hidden="false" customHeight="true" outlineLevel="0" collapsed="false">
      <c r="A31" s="29" t="s">
        <v>147</v>
      </c>
      <c r="B31" s="29" t="n">
        <v>30</v>
      </c>
      <c r="C31" s="29" t="s">
        <v>32</v>
      </c>
      <c r="D31" s="29" t="s">
        <v>158</v>
      </c>
      <c r="E31" s="29" t="s">
        <v>159</v>
      </c>
      <c r="F31" s="30"/>
      <c r="G31" s="31"/>
      <c r="H31" s="31"/>
      <c r="I31" s="31"/>
      <c r="J31" s="32"/>
    </row>
    <row r="32" customFormat="false" ht="43.5" hidden="false" customHeight="true" outlineLevel="0" collapsed="false">
      <c r="A32" s="29" t="s">
        <v>147</v>
      </c>
      <c r="B32" s="29" t="n">
        <v>31</v>
      </c>
      <c r="C32" s="29" t="s">
        <v>32</v>
      </c>
      <c r="D32" s="29" t="s">
        <v>160</v>
      </c>
      <c r="E32" s="29" t="s">
        <v>161</v>
      </c>
      <c r="F32" s="30"/>
      <c r="G32" s="31"/>
      <c r="H32" s="31"/>
      <c r="I32" s="31"/>
      <c r="J32" s="32"/>
    </row>
    <row r="33" customFormat="false" ht="43.5" hidden="false" customHeight="true" outlineLevel="0" collapsed="false">
      <c r="A33" s="29" t="s">
        <v>147</v>
      </c>
      <c r="B33" s="29" t="n">
        <v>32</v>
      </c>
      <c r="C33" s="29" t="s">
        <v>97</v>
      </c>
      <c r="D33" s="29" t="s">
        <v>162</v>
      </c>
      <c r="E33" s="29" t="s">
        <v>163</v>
      </c>
      <c r="F33" s="30"/>
      <c r="G33" s="31"/>
      <c r="H33" s="31"/>
      <c r="I33" s="31"/>
      <c r="J33" s="32"/>
    </row>
    <row r="34" customFormat="false" ht="43.5" hidden="false" customHeight="true" outlineLevel="0" collapsed="false">
      <c r="A34" s="29" t="s">
        <v>147</v>
      </c>
      <c r="B34" s="29" t="n">
        <v>33</v>
      </c>
      <c r="C34" s="29" t="s">
        <v>32</v>
      </c>
      <c r="D34" s="29" t="s">
        <v>164</v>
      </c>
      <c r="E34" s="29" t="s">
        <v>165</v>
      </c>
      <c r="F34" s="30"/>
      <c r="G34" s="31"/>
      <c r="H34" s="31"/>
      <c r="I34" s="31"/>
      <c r="J34" s="32"/>
    </row>
    <row r="35" customFormat="false" ht="43.5" hidden="false" customHeight="true" outlineLevel="0" collapsed="false">
      <c r="A35" s="29" t="s">
        <v>147</v>
      </c>
      <c r="B35" s="29" t="n">
        <v>34</v>
      </c>
      <c r="C35" s="29" t="s">
        <v>32</v>
      </c>
      <c r="D35" s="29" t="s">
        <v>166</v>
      </c>
      <c r="E35" s="29" t="s">
        <v>167</v>
      </c>
      <c r="F35" s="30"/>
      <c r="G35" s="31"/>
      <c r="H35" s="31"/>
      <c r="I35" s="31"/>
      <c r="J35" s="32"/>
    </row>
    <row r="36" customFormat="false" ht="43.5" hidden="false" customHeight="true" outlineLevel="0" collapsed="false">
      <c r="A36" s="29" t="s">
        <v>147</v>
      </c>
      <c r="B36" s="29" t="n">
        <v>35</v>
      </c>
      <c r="C36" s="29" t="s">
        <v>32</v>
      </c>
      <c r="D36" s="29" t="s">
        <v>168</v>
      </c>
      <c r="E36" s="29" t="s">
        <v>169</v>
      </c>
      <c r="F36" s="30"/>
      <c r="G36" s="31"/>
      <c r="H36" s="31"/>
      <c r="I36" s="31"/>
      <c r="J36" s="32"/>
    </row>
    <row r="37" customFormat="false" ht="43.5" hidden="false" customHeight="true" outlineLevel="0" collapsed="false">
      <c r="A37" s="29" t="s">
        <v>147</v>
      </c>
      <c r="B37" s="29" t="n">
        <v>36</v>
      </c>
      <c r="C37" s="29" t="s">
        <v>32</v>
      </c>
      <c r="D37" s="29" t="s">
        <v>170</v>
      </c>
      <c r="E37" s="29" t="s">
        <v>171</v>
      </c>
      <c r="F37" s="30"/>
      <c r="G37" s="31"/>
      <c r="H37" s="31"/>
      <c r="I37" s="31"/>
      <c r="J37" s="32"/>
    </row>
    <row r="38" customFormat="false" ht="43.5" hidden="false" customHeight="true" outlineLevel="0" collapsed="false">
      <c r="A38" s="29" t="s">
        <v>147</v>
      </c>
      <c r="B38" s="29" t="n">
        <v>37</v>
      </c>
      <c r="C38" s="29" t="s">
        <v>32</v>
      </c>
      <c r="D38" s="29" t="s">
        <v>172</v>
      </c>
      <c r="E38" s="29" t="s">
        <v>173</v>
      </c>
      <c r="F38" s="30"/>
      <c r="G38" s="31"/>
      <c r="H38" s="31"/>
      <c r="I38" s="31"/>
      <c r="J38" s="32"/>
    </row>
    <row r="39" customFormat="false" ht="43.5" hidden="false" customHeight="true" outlineLevel="0" collapsed="false">
      <c r="A39" s="29" t="s">
        <v>147</v>
      </c>
      <c r="B39" s="29" t="n">
        <v>38</v>
      </c>
      <c r="C39" s="29" t="s">
        <v>32</v>
      </c>
      <c r="D39" s="29" t="s">
        <v>174</v>
      </c>
      <c r="E39" s="29" t="s">
        <v>175</v>
      </c>
      <c r="F39" s="30"/>
      <c r="G39" s="31"/>
      <c r="H39" s="31"/>
      <c r="I39" s="31"/>
      <c r="J39" s="32"/>
    </row>
    <row r="40" customFormat="false" ht="43.5" hidden="false" customHeight="true" outlineLevel="0" collapsed="false">
      <c r="A40" s="29" t="s">
        <v>147</v>
      </c>
      <c r="B40" s="29" t="n">
        <v>39</v>
      </c>
      <c r="C40" s="29" t="s">
        <v>32</v>
      </c>
      <c r="D40" s="29" t="s">
        <v>176</v>
      </c>
      <c r="E40" s="29" t="s">
        <v>177</v>
      </c>
      <c r="F40" s="30"/>
      <c r="G40" s="31"/>
      <c r="H40" s="31"/>
      <c r="I40" s="31"/>
      <c r="J40" s="32"/>
    </row>
    <row r="41" customFormat="false" ht="43.5" hidden="false" customHeight="true" outlineLevel="0" collapsed="false">
      <c r="A41" s="29" t="s">
        <v>147</v>
      </c>
      <c r="B41" s="29" t="n">
        <v>40</v>
      </c>
      <c r="C41" s="29" t="s">
        <v>32</v>
      </c>
      <c r="D41" s="29" t="s">
        <v>178</v>
      </c>
      <c r="E41" s="29" t="s">
        <v>179</v>
      </c>
      <c r="F41" s="30"/>
      <c r="G41" s="31"/>
      <c r="H41" s="31"/>
      <c r="I41" s="31"/>
      <c r="J41" s="32"/>
    </row>
    <row r="42" customFormat="false" ht="43.5" hidden="false" customHeight="true" outlineLevel="0" collapsed="false">
      <c r="A42" s="29" t="s">
        <v>147</v>
      </c>
      <c r="B42" s="29" t="n">
        <v>41</v>
      </c>
      <c r="C42" s="29" t="s">
        <v>32</v>
      </c>
      <c r="D42" s="29" t="s">
        <v>180</v>
      </c>
      <c r="E42" s="29" t="s">
        <v>181</v>
      </c>
      <c r="F42" s="30"/>
      <c r="G42" s="31"/>
      <c r="H42" s="31"/>
      <c r="I42" s="31"/>
      <c r="J42" s="32"/>
    </row>
    <row r="43" customFormat="false" ht="43.5" hidden="false" customHeight="true" outlineLevel="0" collapsed="false">
      <c r="A43" s="29" t="s">
        <v>147</v>
      </c>
      <c r="B43" s="29" t="n">
        <v>42</v>
      </c>
      <c r="C43" s="29" t="s">
        <v>32</v>
      </c>
      <c r="D43" s="29" t="s">
        <v>182</v>
      </c>
      <c r="E43" s="29" t="s">
        <v>183</v>
      </c>
      <c r="F43" s="30"/>
      <c r="G43" s="31"/>
      <c r="H43" s="31"/>
      <c r="I43" s="31"/>
      <c r="J43" s="32"/>
    </row>
    <row r="44" customFormat="false" ht="43.5" hidden="false" customHeight="true" outlineLevel="0" collapsed="false">
      <c r="A44" s="29" t="s">
        <v>147</v>
      </c>
      <c r="B44" s="29" t="n">
        <v>43</v>
      </c>
      <c r="C44" s="29" t="s">
        <v>32</v>
      </c>
      <c r="D44" s="29" t="s">
        <v>184</v>
      </c>
      <c r="E44" s="29" t="s">
        <v>185</v>
      </c>
      <c r="F44" s="30"/>
      <c r="G44" s="31"/>
      <c r="H44" s="31"/>
      <c r="I44" s="31"/>
      <c r="J44" s="32"/>
    </row>
    <row r="45" customFormat="false" ht="43.5" hidden="false" customHeight="true" outlineLevel="0" collapsed="false">
      <c r="A45" s="29" t="s">
        <v>147</v>
      </c>
      <c r="B45" s="29" t="n">
        <v>44</v>
      </c>
      <c r="C45" s="29" t="s">
        <v>32</v>
      </c>
      <c r="D45" s="29" t="s">
        <v>186</v>
      </c>
      <c r="E45" s="29" t="s">
        <v>187</v>
      </c>
      <c r="F45" s="30"/>
      <c r="G45" s="31"/>
      <c r="H45" s="31"/>
      <c r="I45" s="31"/>
      <c r="J45" s="32"/>
    </row>
    <row r="46" customFormat="false" ht="43.5" hidden="false" customHeight="true" outlineLevel="0" collapsed="false">
      <c r="A46" s="29" t="s">
        <v>31</v>
      </c>
      <c r="B46" s="29" t="n">
        <v>45</v>
      </c>
      <c r="C46" s="29" t="s">
        <v>97</v>
      </c>
      <c r="D46" s="29" t="s">
        <v>188</v>
      </c>
      <c r="E46" s="29" t="s">
        <v>189</v>
      </c>
      <c r="F46" s="30"/>
      <c r="G46" s="31"/>
      <c r="H46" s="31"/>
      <c r="I46" s="31"/>
      <c r="J46" s="32"/>
    </row>
    <row r="47" customFormat="false" ht="43.5" hidden="false" customHeight="true" outlineLevel="0" collapsed="false">
      <c r="A47" s="29" t="s">
        <v>31</v>
      </c>
      <c r="B47" s="29" t="n">
        <v>46</v>
      </c>
      <c r="C47" s="29" t="s">
        <v>97</v>
      </c>
      <c r="D47" s="29" t="s">
        <v>190</v>
      </c>
      <c r="E47" s="29" t="s">
        <v>191</v>
      </c>
      <c r="F47" s="30"/>
      <c r="G47" s="31"/>
      <c r="H47" s="31"/>
      <c r="I47" s="31"/>
      <c r="J47" s="32"/>
    </row>
    <row r="48" customFormat="false" ht="43.5" hidden="false" customHeight="true" outlineLevel="0" collapsed="false">
      <c r="A48" s="29" t="s">
        <v>31</v>
      </c>
      <c r="B48" s="29" t="n">
        <v>47</v>
      </c>
      <c r="C48" s="29" t="s">
        <v>32</v>
      </c>
      <c r="D48" s="29" t="s">
        <v>33</v>
      </c>
      <c r="E48" s="29" t="s">
        <v>34</v>
      </c>
      <c r="F48" s="30"/>
      <c r="G48" s="31"/>
      <c r="H48" s="31"/>
      <c r="I48" s="31"/>
      <c r="J48" s="32"/>
    </row>
    <row r="49" customFormat="false" ht="43.5" hidden="false" customHeight="true" outlineLevel="0" collapsed="false">
      <c r="A49" s="29" t="s">
        <v>31</v>
      </c>
      <c r="B49" s="29" t="n">
        <v>48</v>
      </c>
      <c r="C49" s="29" t="s">
        <v>32</v>
      </c>
      <c r="D49" s="29" t="s">
        <v>192</v>
      </c>
      <c r="E49" s="29" t="s">
        <v>193</v>
      </c>
      <c r="F49" s="30"/>
      <c r="G49" s="31"/>
      <c r="H49" s="31"/>
      <c r="I49" s="31"/>
      <c r="J49" s="32"/>
    </row>
    <row r="50" customFormat="false" ht="43.5" hidden="false" customHeight="true" outlineLevel="0" collapsed="false">
      <c r="A50" s="29" t="s">
        <v>31</v>
      </c>
      <c r="B50" s="29" t="n">
        <v>49</v>
      </c>
      <c r="C50" s="29" t="s">
        <v>32</v>
      </c>
      <c r="D50" s="29" t="s">
        <v>194</v>
      </c>
      <c r="E50" s="29" t="s">
        <v>195</v>
      </c>
      <c r="F50" s="30"/>
      <c r="G50" s="31"/>
      <c r="H50" s="31"/>
      <c r="I50" s="31"/>
      <c r="J50" s="32"/>
    </row>
    <row r="51" customFormat="false" ht="43.5" hidden="false" customHeight="true" outlineLevel="0" collapsed="false">
      <c r="A51" s="29" t="s">
        <v>31</v>
      </c>
      <c r="B51" s="29" t="n">
        <v>50</v>
      </c>
      <c r="C51" s="29" t="s">
        <v>32</v>
      </c>
      <c r="D51" s="29" t="s">
        <v>196</v>
      </c>
      <c r="E51" s="29" t="s">
        <v>197</v>
      </c>
      <c r="F51" s="30"/>
      <c r="G51" s="31"/>
      <c r="H51" s="31"/>
      <c r="I51" s="31"/>
      <c r="J51" s="32"/>
    </row>
    <row r="52" customFormat="false" ht="43.5" hidden="false" customHeight="true" outlineLevel="0" collapsed="false">
      <c r="A52" s="29" t="s">
        <v>31</v>
      </c>
      <c r="B52" s="29" t="n">
        <v>51</v>
      </c>
      <c r="C52" s="29" t="s">
        <v>32</v>
      </c>
      <c r="D52" s="29" t="s">
        <v>198</v>
      </c>
      <c r="E52" s="29" t="s">
        <v>199</v>
      </c>
      <c r="F52" s="30"/>
      <c r="G52" s="31"/>
      <c r="H52" s="31"/>
      <c r="I52" s="31"/>
      <c r="J52" s="32"/>
    </row>
    <row r="53" customFormat="false" ht="43.5" hidden="false" customHeight="true" outlineLevel="0" collapsed="false">
      <c r="A53" s="29" t="s">
        <v>200</v>
      </c>
      <c r="B53" s="29" t="n">
        <v>52</v>
      </c>
      <c r="C53" s="29" t="s">
        <v>32</v>
      </c>
      <c r="D53" s="29" t="s">
        <v>201</v>
      </c>
      <c r="E53" s="29" t="s">
        <v>202</v>
      </c>
      <c r="F53" s="30"/>
      <c r="G53" s="31"/>
      <c r="H53" s="31"/>
      <c r="I53" s="31"/>
      <c r="J53" s="32"/>
    </row>
    <row r="54" customFormat="false" ht="43.5" hidden="false" customHeight="true" outlineLevel="0" collapsed="false">
      <c r="A54" s="29" t="s">
        <v>200</v>
      </c>
      <c r="B54" s="29" t="n">
        <v>53</v>
      </c>
      <c r="C54" s="29" t="s">
        <v>32</v>
      </c>
      <c r="D54" s="29" t="s">
        <v>203</v>
      </c>
      <c r="E54" s="29" t="s">
        <v>204</v>
      </c>
      <c r="F54" s="30"/>
      <c r="G54" s="31"/>
      <c r="H54" s="31"/>
      <c r="I54" s="31"/>
      <c r="J54" s="32"/>
    </row>
    <row r="55" customFormat="false" ht="43.5" hidden="false" customHeight="true" outlineLevel="0" collapsed="false">
      <c r="A55" s="29" t="s">
        <v>200</v>
      </c>
      <c r="B55" s="29" t="n">
        <v>54</v>
      </c>
      <c r="C55" s="29" t="s">
        <v>32</v>
      </c>
      <c r="D55" s="29" t="s">
        <v>205</v>
      </c>
      <c r="E55" s="29" t="s">
        <v>206</v>
      </c>
      <c r="F55" s="30"/>
      <c r="G55" s="31"/>
      <c r="H55" s="31"/>
      <c r="I55" s="31"/>
      <c r="J55" s="32"/>
    </row>
    <row r="56" customFormat="false" ht="43.5" hidden="false" customHeight="true" outlineLevel="0" collapsed="false">
      <c r="A56" s="29" t="s">
        <v>200</v>
      </c>
      <c r="B56" s="29" t="n">
        <v>55</v>
      </c>
      <c r="C56" s="29" t="s">
        <v>32</v>
      </c>
      <c r="D56" s="29" t="s">
        <v>207</v>
      </c>
      <c r="E56" s="29" t="s">
        <v>208</v>
      </c>
      <c r="F56" s="30"/>
      <c r="G56" s="31"/>
      <c r="H56" s="31"/>
      <c r="I56" s="31"/>
      <c r="J56" s="32"/>
    </row>
    <row r="57" customFormat="false" ht="43.5" hidden="false" customHeight="true" outlineLevel="0" collapsed="false">
      <c r="A57" s="29" t="s">
        <v>200</v>
      </c>
      <c r="B57" s="29" t="n">
        <v>56</v>
      </c>
      <c r="C57" s="29" t="s">
        <v>32</v>
      </c>
      <c r="D57" s="29" t="s">
        <v>209</v>
      </c>
      <c r="E57" s="29" t="s">
        <v>210</v>
      </c>
      <c r="F57" s="30"/>
      <c r="G57" s="31"/>
      <c r="H57" s="31"/>
      <c r="I57" s="31"/>
      <c r="J57" s="32"/>
    </row>
    <row r="58" customFormat="false" ht="43.5" hidden="false" customHeight="true" outlineLevel="0" collapsed="false">
      <c r="A58" s="29" t="s">
        <v>200</v>
      </c>
      <c r="B58" s="29" t="n">
        <v>57</v>
      </c>
      <c r="C58" s="29" t="s">
        <v>97</v>
      </c>
      <c r="D58" s="29" t="s">
        <v>211</v>
      </c>
      <c r="E58" s="29" t="s">
        <v>212</v>
      </c>
      <c r="F58" s="30"/>
      <c r="G58" s="31"/>
      <c r="H58" s="31"/>
      <c r="I58" s="31"/>
      <c r="J58" s="32"/>
    </row>
    <row r="59" customFormat="false" ht="43.5" hidden="false" customHeight="true" outlineLevel="0" collapsed="false">
      <c r="A59" s="29" t="s">
        <v>200</v>
      </c>
      <c r="B59" s="29" t="n">
        <v>58</v>
      </c>
      <c r="C59" s="29" t="s">
        <v>32</v>
      </c>
      <c r="D59" s="29" t="s">
        <v>213</v>
      </c>
      <c r="E59" s="29" t="s">
        <v>214</v>
      </c>
      <c r="F59" s="30"/>
      <c r="G59" s="31"/>
      <c r="H59" s="31"/>
      <c r="I59" s="31"/>
      <c r="J59" s="32"/>
    </row>
    <row r="60" customFormat="false" ht="43.5" hidden="false" customHeight="true" outlineLevel="0" collapsed="false">
      <c r="A60" s="29" t="s">
        <v>200</v>
      </c>
      <c r="B60" s="29" t="n">
        <v>59</v>
      </c>
      <c r="C60" s="29" t="s">
        <v>32</v>
      </c>
      <c r="D60" s="29" t="s">
        <v>215</v>
      </c>
      <c r="E60" s="29" t="s">
        <v>216</v>
      </c>
      <c r="F60" s="30"/>
      <c r="G60" s="31"/>
      <c r="H60" s="31"/>
      <c r="I60" s="31"/>
      <c r="J60" s="32"/>
    </row>
    <row r="61" customFormat="false" ht="43.5" hidden="false" customHeight="true" outlineLevel="0" collapsed="false">
      <c r="A61" s="29" t="s">
        <v>217</v>
      </c>
      <c r="B61" s="29" t="n">
        <v>60</v>
      </c>
      <c r="C61" s="29" t="s">
        <v>97</v>
      </c>
      <c r="D61" s="29" t="s">
        <v>218</v>
      </c>
      <c r="E61" s="29" t="s">
        <v>219</v>
      </c>
      <c r="F61" s="30"/>
      <c r="G61" s="31"/>
      <c r="H61" s="31"/>
      <c r="I61" s="31"/>
      <c r="J61" s="32"/>
    </row>
    <row r="62" customFormat="false" ht="43.5" hidden="false" customHeight="true" outlineLevel="0" collapsed="false">
      <c r="A62" s="29" t="s">
        <v>217</v>
      </c>
      <c r="B62" s="29" t="n">
        <v>61</v>
      </c>
      <c r="C62" s="29" t="s">
        <v>32</v>
      </c>
      <c r="D62" s="29" t="s">
        <v>220</v>
      </c>
      <c r="E62" s="29" t="s">
        <v>221</v>
      </c>
      <c r="F62" s="30"/>
      <c r="G62" s="31"/>
      <c r="H62" s="31"/>
      <c r="I62" s="31"/>
      <c r="J62" s="32"/>
    </row>
    <row r="63" customFormat="false" ht="43.5" hidden="false" customHeight="true" outlineLevel="0" collapsed="false">
      <c r="A63" s="29" t="s">
        <v>217</v>
      </c>
      <c r="B63" s="29" t="n">
        <v>62</v>
      </c>
      <c r="C63" s="29" t="s">
        <v>32</v>
      </c>
      <c r="D63" s="29" t="s">
        <v>222</v>
      </c>
      <c r="E63" s="29" t="s">
        <v>223</v>
      </c>
      <c r="F63" s="30"/>
      <c r="G63" s="31"/>
      <c r="H63" s="31"/>
      <c r="I63" s="31"/>
      <c r="J63" s="32"/>
    </row>
    <row r="64" customFormat="false" ht="43.5" hidden="false" customHeight="true" outlineLevel="0" collapsed="false">
      <c r="A64" s="29" t="s">
        <v>217</v>
      </c>
      <c r="B64" s="29" t="n">
        <v>63</v>
      </c>
      <c r="C64" s="29" t="s">
        <v>32</v>
      </c>
      <c r="D64" s="29" t="s">
        <v>224</v>
      </c>
      <c r="E64" s="29" t="s">
        <v>225</v>
      </c>
      <c r="F64" s="30"/>
      <c r="G64" s="31"/>
      <c r="H64" s="31"/>
      <c r="I64" s="31"/>
      <c r="J64" s="32"/>
    </row>
    <row r="65" customFormat="false" ht="43.5" hidden="false" customHeight="true" outlineLevel="0" collapsed="false">
      <c r="A65" s="29" t="s">
        <v>217</v>
      </c>
      <c r="B65" s="29" t="n">
        <v>64</v>
      </c>
      <c r="C65" s="29" t="s">
        <v>32</v>
      </c>
      <c r="D65" s="29" t="s">
        <v>226</v>
      </c>
      <c r="E65" s="29" t="s">
        <v>227</v>
      </c>
      <c r="F65" s="30"/>
      <c r="G65" s="31"/>
      <c r="H65" s="31"/>
      <c r="I65" s="31"/>
      <c r="J65" s="32"/>
    </row>
    <row r="66" customFormat="false" ht="43.5" hidden="false" customHeight="true" outlineLevel="0" collapsed="false">
      <c r="A66" s="29" t="s">
        <v>217</v>
      </c>
      <c r="B66" s="29" t="n">
        <v>65</v>
      </c>
      <c r="C66" s="29" t="s">
        <v>32</v>
      </c>
      <c r="D66" s="29" t="s">
        <v>228</v>
      </c>
      <c r="E66" s="29" t="s">
        <v>229</v>
      </c>
      <c r="F66" s="30"/>
      <c r="G66" s="31"/>
      <c r="H66" s="31"/>
      <c r="I66" s="31"/>
      <c r="J66" s="32"/>
    </row>
    <row r="67" customFormat="false" ht="43.5" hidden="false" customHeight="true" outlineLevel="0" collapsed="false">
      <c r="A67" s="29" t="s">
        <v>217</v>
      </c>
      <c r="B67" s="29" t="n">
        <v>66</v>
      </c>
      <c r="C67" s="29" t="s">
        <v>32</v>
      </c>
      <c r="D67" s="29" t="s">
        <v>230</v>
      </c>
      <c r="E67" s="29" t="s">
        <v>231</v>
      </c>
      <c r="F67" s="30"/>
      <c r="G67" s="31"/>
      <c r="H67" s="31"/>
      <c r="I67" s="31"/>
      <c r="J67" s="32"/>
    </row>
    <row r="68" customFormat="false" ht="43.5" hidden="false" customHeight="true" outlineLevel="0" collapsed="false">
      <c r="A68" s="29" t="s">
        <v>232</v>
      </c>
      <c r="B68" s="29" t="n">
        <v>67</v>
      </c>
      <c r="C68" s="29" t="s">
        <v>97</v>
      </c>
      <c r="D68" s="29" t="s">
        <v>233</v>
      </c>
      <c r="E68" s="29" t="s">
        <v>234</v>
      </c>
      <c r="F68" s="30"/>
      <c r="G68" s="31"/>
      <c r="H68" s="31"/>
      <c r="I68" s="31"/>
      <c r="J68" s="32"/>
    </row>
    <row r="69" customFormat="false" ht="43.5" hidden="false" customHeight="true" outlineLevel="0" collapsed="false">
      <c r="A69" s="29" t="s">
        <v>232</v>
      </c>
      <c r="B69" s="29" t="n">
        <v>68</v>
      </c>
      <c r="C69" s="29" t="s">
        <v>32</v>
      </c>
      <c r="D69" s="29" t="s">
        <v>235</v>
      </c>
      <c r="E69" s="29" t="s">
        <v>236</v>
      </c>
      <c r="F69" s="30"/>
      <c r="G69" s="31"/>
      <c r="H69" s="31"/>
      <c r="I69" s="31"/>
      <c r="J69" s="32"/>
    </row>
    <row r="70" customFormat="false" ht="43.5" hidden="false" customHeight="true" outlineLevel="0" collapsed="false">
      <c r="A70" s="29" t="s">
        <v>232</v>
      </c>
      <c r="B70" s="29" t="n">
        <v>69</v>
      </c>
      <c r="C70" s="29" t="s">
        <v>32</v>
      </c>
      <c r="D70" s="29" t="s">
        <v>237</v>
      </c>
      <c r="E70" s="29" t="s">
        <v>238</v>
      </c>
      <c r="F70" s="30"/>
      <c r="G70" s="31"/>
      <c r="H70" s="31"/>
      <c r="I70" s="31"/>
      <c r="J70" s="32"/>
    </row>
    <row r="71" customFormat="false" ht="43.5" hidden="false" customHeight="true" outlineLevel="0" collapsed="false">
      <c r="A71" s="29" t="s">
        <v>232</v>
      </c>
      <c r="B71" s="29" t="n">
        <v>70</v>
      </c>
      <c r="C71" s="29" t="s">
        <v>32</v>
      </c>
      <c r="D71" s="29" t="s">
        <v>239</v>
      </c>
      <c r="E71" s="29" t="s">
        <v>240</v>
      </c>
      <c r="F71" s="30"/>
      <c r="G71" s="31"/>
      <c r="H71" s="31"/>
      <c r="I71" s="31"/>
      <c r="J71" s="32"/>
    </row>
    <row r="72" customFormat="false" ht="43.5" hidden="false" customHeight="true" outlineLevel="0" collapsed="false">
      <c r="A72" s="29" t="s">
        <v>232</v>
      </c>
      <c r="B72" s="29" t="n">
        <v>71</v>
      </c>
      <c r="C72" s="29" t="s">
        <v>32</v>
      </c>
      <c r="D72" s="29" t="s">
        <v>241</v>
      </c>
      <c r="E72" s="29" t="s">
        <v>242</v>
      </c>
      <c r="F72" s="30"/>
      <c r="G72" s="31"/>
      <c r="H72" s="31"/>
      <c r="I72" s="31"/>
      <c r="J72" s="32"/>
    </row>
    <row r="73" customFormat="false" ht="43.5" hidden="false" customHeight="true" outlineLevel="0" collapsed="false">
      <c r="A73" s="29" t="s">
        <v>232</v>
      </c>
      <c r="B73" s="29" t="n">
        <v>72</v>
      </c>
      <c r="C73" s="29" t="s">
        <v>32</v>
      </c>
      <c r="D73" s="29" t="s">
        <v>243</v>
      </c>
      <c r="E73" s="29" t="s">
        <v>244</v>
      </c>
      <c r="F73" s="30"/>
      <c r="G73" s="31"/>
      <c r="H73" s="31"/>
      <c r="I73" s="31"/>
      <c r="J73" s="32"/>
    </row>
    <row r="74" customFormat="false" ht="43.5" hidden="false" customHeight="true" outlineLevel="0" collapsed="false">
      <c r="A74" s="29" t="s">
        <v>232</v>
      </c>
      <c r="B74" s="29" t="n">
        <v>73</v>
      </c>
      <c r="C74" s="29" t="s">
        <v>32</v>
      </c>
      <c r="D74" s="29" t="s">
        <v>245</v>
      </c>
      <c r="E74" s="29" t="s">
        <v>246</v>
      </c>
      <c r="F74" s="30"/>
      <c r="G74" s="31"/>
      <c r="H74" s="31"/>
      <c r="I74" s="31"/>
      <c r="J74" s="32"/>
    </row>
    <row r="75" customFormat="false" ht="43.5" hidden="false" customHeight="true" outlineLevel="0" collapsed="false">
      <c r="A75" s="29" t="s">
        <v>247</v>
      </c>
      <c r="B75" s="29" t="n">
        <v>74</v>
      </c>
      <c r="C75" s="29" t="s">
        <v>32</v>
      </c>
      <c r="D75" s="29" t="s">
        <v>248</v>
      </c>
      <c r="E75" s="29" t="s">
        <v>249</v>
      </c>
      <c r="F75" s="30"/>
      <c r="G75" s="31"/>
      <c r="H75" s="31"/>
      <c r="I75" s="31"/>
      <c r="J75" s="32"/>
    </row>
    <row r="76" customFormat="false" ht="43.5" hidden="false" customHeight="true" outlineLevel="0" collapsed="false">
      <c r="A76" s="29" t="s">
        <v>247</v>
      </c>
      <c r="B76" s="29" t="n">
        <v>75</v>
      </c>
      <c r="C76" s="29" t="s">
        <v>32</v>
      </c>
      <c r="D76" s="29" t="s">
        <v>250</v>
      </c>
      <c r="E76" s="29" t="s">
        <v>251</v>
      </c>
      <c r="F76" s="30"/>
      <c r="G76" s="31"/>
      <c r="H76" s="31"/>
      <c r="I76" s="31"/>
      <c r="J76" s="32"/>
    </row>
    <row r="77" customFormat="false" ht="43.5" hidden="false" customHeight="true" outlineLevel="0" collapsed="false">
      <c r="A77" s="29" t="s">
        <v>247</v>
      </c>
      <c r="B77" s="29" t="n">
        <v>76</v>
      </c>
      <c r="C77" s="29" t="s">
        <v>32</v>
      </c>
      <c r="D77" s="29" t="s">
        <v>252</v>
      </c>
      <c r="E77" s="29" t="s">
        <v>253</v>
      </c>
      <c r="F77" s="30"/>
      <c r="G77" s="31"/>
      <c r="H77" s="31"/>
      <c r="I77" s="31"/>
      <c r="J77" s="32"/>
    </row>
    <row r="78" customFormat="false" ht="43.5" hidden="false" customHeight="true" outlineLevel="0" collapsed="false">
      <c r="A78" s="29" t="s">
        <v>247</v>
      </c>
      <c r="B78" s="29" t="n">
        <v>77</v>
      </c>
      <c r="C78" s="29" t="s">
        <v>32</v>
      </c>
      <c r="D78" s="29" t="s">
        <v>254</v>
      </c>
      <c r="E78" s="29" t="s">
        <v>255</v>
      </c>
      <c r="F78" s="30"/>
      <c r="G78" s="31"/>
      <c r="H78" s="31"/>
      <c r="I78" s="31"/>
      <c r="J78" s="32"/>
    </row>
    <row r="79" customFormat="false" ht="43.5" hidden="false" customHeight="true" outlineLevel="0" collapsed="false">
      <c r="A79" s="29" t="s">
        <v>247</v>
      </c>
      <c r="B79" s="29" t="n">
        <v>78</v>
      </c>
      <c r="C79" s="29" t="s">
        <v>32</v>
      </c>
      <c r="D79" s="29" t="s">
        <v>256</v>
      </c>
      <c r="E79" s="29" t="s">
        <v>257</v>
      </c>
      <c r="F79" s="30"/>
      <c r="G79" s="31"/>
      <c r="H79" s="31"/>
      <c r="I79" s="31"/>
      <c r="J79" s="32"/>
    </row>
    <row r="80" customFormat="false" ht="43.5" hidden="false" customHeight="true" outlineLevel="0" collapsed="false">
      <c r="A80" s="29" t="s">
        <v>258</v>
      </c>
      <c r="B80" s="29" t="n">
        <v>79</v>
      </c>
      <c r="C80" s="29" t="s">
        <v>97</v>
      </c>
      <c r="D80" s="29" t="s">
        <v>259</v>
      </c>
      <c r="E80" s="29" t="s">
        <v>260</v>
      </c>
      <c r="F80" s="30"/>
      <c r="G80" s="31"/>
      <c r="H80" s="31"/>
      <c r="I80" s="31"/>
      <c r="J80" s="32"/>
    </row>
    <row r="81" customFormat="false" ht="43.5" hidden="false" customHeight="true" outlineLevel="0" collapsed="false">
      <c r="A81" s="29" t="s">
        <v>258</v>
      </c>
      <c r="B81" s="29" t="n">
        <v>80</v>
      </c>
      <c r="C81" s="29" t="s">
        <v>32</v>
      </c>
      <c r="D81" s="29" t="s">
        <v>261</v>
      </c>
      <c r="E81" s="29" t="s">
        <v>262</v>
      </c>
      <c r="F81" s="30"/>
      <c r="G81" s="31"/>
      <c r="H81" s="31"/>
      <c r="I81" s="31"/>
      <c r="J81" s="32"/>
    </row>
    <row r="82" customFormat="false" ht="43.5" hidden="false" customHeight="true" outlineLevel="0" collapsed="false">
      <c r="A82" s="29" t="s">
        <v>258</v>
      </c>
      <c r="B82" s="29" t="n">
        <v>81</v>
      </c>
      <c r="C82" s="29" t="s">
        <v>32</v>
      </c>
      <c r="D82" s="29" t="s">
        <v>263</v>
      </c>
      <c r="E82" s="29" t="s">
        <v>264</v>
      </c>
      <c r="F82" s="30"/>
      <c r="G82" s="31"/>
      <c r="H82" s="31"/>
      <c r="I82" s="31"/>
      <c r="J82" s="32"/>
    </row>
    <row r="83" customFormat="false" ht="43.5" hidden="false" customHeight="true" outlineLevel="0" collapsed="false">
      <c r="A83" s="29" t="s">
        <v>258</v>
      </c>
      <c r="B83" s="29" t="n">
        <v>82</v>
      </c>
      <c r="C83" s="29" t="s">
        <v>32</v>
      </c>
      <c r="D83" s="29" t="s">
        <v>265</v>
      </c>
      <c r="E83" s="29" t="s">
        <v>266</v>
      </c>
      <c r="F83" s="30"/>
      <c r="G83" s="31"/>
      <c r="H83" s="31"/>
      <c r="I83" s="31"/>
      <c r="J83" s="32"/>
    </row>
    <row r="84" customFormat="false" ht="43.5" hidden="false" customHeight="true" outlineLevel="0" collapsed="false">
      <c r="A84" s="29" t="s">
        <v>258</v>
      </c>
      <c r="B84" s="29" t="n">
        <v>83</v>
      </c>
      <c r="C84" s="29" t="s">
        <v>97</v>
      </c>
      <c r="D84" s="29" t="s">
        <v>267</v>
      </c>
      <c r="E84" s="29" t="s">
        <v>268</v>
      </c>
      <c r="F84" s="30"/>
      <c r="G84" s="31"/>
      <c r="H84" s="31"/>
      <c r="I84" s="31"/>
      <c r="J84" s="32"/>
    </row>
    <row r="85" customFormat="false" ht="43.5" hidden="false" customHeight="true" outlineLevel="0" collapsed="false">
      <c r="A85" s="29" t="s">
        <v>258</v>
      </c>
      <c r="B85" s="29" t="n">
        <v>84</v>
      </c>
      <c r="C85" s="29" t="s">
        <v>97</v>
      </c>
      <c r="D85" s="29" t="s">
        <v>269</v>
      </c>
      <c r="E85" s="29" t="s">
        <v>270</v>
      </c>
      <c r="F85" s="30"/>
      <c r="G85" s="31"/>
      <c r="H85" s="31"/>
      <c r="I85" s="31"/>
      <c r="J85" s="32"/>
    </row>
    <row r="86" customFormat="false" ht="43.5" hidden="false" customHeight="true" outlineLevel="0" collapsed="false">
      <c r="A86" s="29" t="s">
        <v>271</v>
      </c>
      <c r="B86" s="29" t="n">
        <v>85</v>
      </c>
      <c r="C86" s="29" t="s">
        <v>32</v>
      </c>
      <c r="D86" s="29" t="s">
        <v>272</v>
      </c>
      <c r="E86" s="29" t="s">
        <v>273</v>
      </c>
      <c r="F86" s="30"/>
      <c r="G86" s="31"/>
      <c r="H86" s="31"/>
      <c r="I86" s="31"/>
      <c r="J86" s="32"/>
    </row>
    <row r="87" customFormat="false" ht="43.5" hidden="false" customHeight="true" outlineLevel="0" collapsed="false">
      <c r="A87" s="29" t="s">
        <v>271</v>
      </c>
      <c r="B87" s="29" t="n">
        <v>86</v>
      </c>
      <c r="C87" s="29" t="s">
        <v>32</v>
      </c>
      <c r="D87" s="29" t="s">
        <v>274</v>
      </c>
      <c r="E87" s="29" t="s">
        <v>275</v>
      </c>
      <c r="F87" s="30"/>
      <c r="G87" s="31"/>
      <c r="H87" s="31"/>
      <c r="I87" s="31"/>
      <c r="J87" s="32"/>
    </row>
    <row r="88" customFormat="false" ht="43.5" hidden="false" customHeight="true" outlineLevel="0" collapsed="false">
      <c r="A88" s="29" t="s">
        <v>271</v>
      </c>
      <c r="B88" s="29" t="n">
        <v>87</v>
      </c>
      <c r="C88" s="29" t="s">
        <v>32</v>
      </c>
      <c r="D88" s="29" t="s">
        <v>276</v>
      </c>
      <c r="E88" s="29" t="s">
        <v>277</v>
      </c>
      <c r="F88" s="30"/>
      <c r="G88" s="31"/>
      <c r="H88" s="31"/>
      <c r="I88" s="31"/>
      <c r="J88" s="32"/>
    </row>
    <row r="89" customFormat="false" ht="43.5" hidden="false" customHeight="true" outlineLevel="0" collapsed="false">
      <c r="A89" s="29" t="s">
        <v>271</v>
      </c>
      <c r="B89" s="29" t="n">
        <v>88</v>
      </c>
      <c r="C89" s="29" t="s">
        <v>32</v>
      </c>
      <c r="D89" s="29" t="s">
        <v>278</v>
      </c>
      <c r="E89" s="29" t="s">
        <v>279</v>
      </c>
      <c r="F89" s="30"/>
      <c r="G89" s="31"/>
      <c r="H89" s="31"/>
      <c r="I89" s="31"/>
      <c r="J89" s="32"/>
    </row>
    <row r="90" customFormat="false" ht="43.5" hidden="false" customHeight="true" outlineLevel="0" collapsed="false">
      <c r="A90" s="29" t="s">
        <v>271</v>
      </c>
      <c r="B90" s="29" t="n">
        <v>89</v>
      </c>
      <c r="C90" s="29" t="s">
        <v>32</v>
      </c>
      <c r="D90" s="29" t="s">
        <v>280</v>
      </c>
      <c r="E90" s="29" t="s">
        <v>281</v>
      </c>
      <c r="F90" s="30"/>
      <c r="G90" s="31"/>
      <c r="H90" s="31"/>
      <c r="I90" s="31"/>
      <c r="J90" s="32"/>
    </row>
    <row r="91" customFormat="false" ht="43.5" hidden="false" customHeight="true" outlineLevel="0" collapsed="false">
      <c r="A91" s="29" t="s">
        <v>271</v>
      </c>
      <c r="B91" s="29" t="n">
        <v>90</v>
      </c>
      <c r="C91" s="29" t="s">
        <v>32</v>
      </c>
      <c r="D91" s="29" t="s">
        <v>282</v>
      </c>
      <c r="E91" s="29" t="s">
        <v>283</v>
      </c>
      <c r="F91" s="30"/>
      <c r="G91" s="31"/>
      <c r="H91" s="31"/>
      <c r="I91" s="31"/>
      <c r="J91" s="32"/>
    </row>
    <row r="92" customFormat="false" ht="43.5" hidden="false" customHeight="true" outlineLevel="0" collapsed="false">
      <c r="A92" s="29" t="s">
        <v>271</v>
      </c>
      <c r="B92" s="29" t="n">
        <v>91</v>
      </c>
      <c r="C92" s="29" t="s">
        <v>32</v>
      </c>
      <c r="D92" s="29" t="s">
        <v>284</v>
      </c>
      <c r="E92" s="29" t="s">
        <v>285</v>
      </c>
      <c r="F92" s="30"/>
      <c r="G92" s="31"/>
      <c r="H92" s="31"/>
      <c r="I92" s="31"/>
      <c r="J92" s="32"/>
    </row>
    <row r="93" customFormat="false" ht="43.5" hidden="false" customHeight="true" outlineLevel="0" collapsed="false">
      <c r="A93" s="29" t="s">
        <v>271</v>
      </c>
      <c r="B93" s="29" t="n">
        <v>92</v>
      </c>
      <c r="C93" s="29" t="s">
        <v>32</v>
      </c>
      <c r="D93" s="29" t="s">
        <v>286</v>
      </c>
      <c r="E93" s="29" t="s">
        <v>287</v>
      </c>
      <c r="F93" s="30"/>
      <c r="G93" s="31"/>
      <c r="H93" s="31"/>
      <c r="I93" s="31"/>
      <c r="J93" s="32"/>
    </row>
    <row r="94" customFormat="false" ht="43.5" hidden="false" customHeight="true" outlineLevel="0" collapsed="false">
      <c r="A94" s="29" t="s">
        <v>271</v>
      </c>
      <c r="B94" s="29" t="n">
        <v>93</v>
      </c>
      <c r="C94" s="29" t="s">
        <v>32</v>
      </c>
      <c r="D94" s="29" t="s">
        <v>288</v>
      </c>
      <c r="E94" s="29" t="s">
        <v>289</v>
      </c>
      <c r="F94" s="30"/>
      <c r="G94" s="31"/>
      <c r="H94" s="31"/>
      <c r="I94" s="31"/>
      <c r="J94" s="32"/>
    </row>
    <row r="95" customFormat="false" ht="43.5" hidden="false" customHeight="true" outlineLevel="0" collapsed="false">
      <c r="A95" s="29" t="s">
        <v>290</v>
      </c>
      <c r="B95" s="29" t="n">
        <v>94</v>
      </c>
      <c r="C95" s="29" t="s">
        <v>32</v>
      </c>
      <c r="D95" s="29" t="s">
        <v>291</v>
      </c>
      <c r="E95" s="29" t="s">
        <v>292</v>
      </c>
      <c r="F95" s="30"/>
      <c r="G95" s="31"/>
      <c r="H95" s="31"/>
      <c r="I95" s="31"/>
      <c r="J95" s="32"/>
    </row>
    <row r="96" customFormat="false" ht="43.5" hidden="false" customHeight="true" outlineLevel="0" collapsed="false">
      <c r="A96" s="29" t="s">
        <v>290</v>
      </c>
      <c r="B96" s="29" t="n">
        <v>95</v>
      </c>
      <c r="C96" s="29" t="s">
        <v>32</v>
      </c>
      <c r="D96" s="29" t="s">
        <v>293</v>
      </c>
      <c r="E96" s="29" t="s">
        <v>294</v>
      </c>
      <c r="F96" s="30"/>
      <c r="G96" s="31"/>
      <c r="H96" s="31"/>
      <c r="I96" s="31"/>
      <c r="J96" s="32"/>
    </row>
    <row r="97" customFormat="false" ht="43.5" hidden="false" customHeight="true" outlineLevel="0" collapsed="false">
      <c r="A97" s="29" t="s">
        <v>290</v>
      </c>
      <c r="B97" s="29" t="n">
        <v>96</v>
      </c>
      <c r="C97" s="29" t="s">
        <v>97</v>
      </c>
      <c r="D97" s="29" t="s">
        <v>295</v>
      </c>
      <c r="E97" s="29" t="s">
        <v>296</v>
      </c>
      <c r="F97" s="30"/>
      <c r="G97" s="31"/>
      <c r="H97" s="31"/>
      <c r="I97" s="31"/>
      <c r="J97" s="32"/>
    </row>
    <row r="98" customFormat="false" ht="43.5" hidden="false" customHeight="true" outlineLevel="0" collapsed="false">
      <c r="A98" s="29" t="s">
        <v>290</v>
      </c>
      <c r="B98" s="29" t="n">
        <v>97</v>
      </c>
      <c r="C98" s="29" t="s">
        <v>32</v>
      </c>
      <c r="D98" s="29" t="s">
        <v>297</v>
      </c>
      <c r="E98" s="29" t="s">
        <v>298</v>
      </c>
      <c r="F98" s="30"/>
      <c r="G98" s="31"/>
      <c r="H98" s="31"/>
      <c r="I98" s="31"/>
      <c r="J98" s="32"/>
    </row>
    <row r="99" customFormat="false" ht="43.5" hidden="false" customHeight="true" outlineLevel="0" collapsed="false">
      <c r="A99" s="29" t="s">
        <v>290</v>
      </c>
      <c r="B99" s="29" t="n">
        <v>98</v>
      </c>
      <c r="C99" s="29" t="s">
        <v>32</v>
      </c>
      <c r="D99" s="29" t="s">
        <v>299</v>
      </c>
      <c r="E99" s="29" t="s">
        <v>300</v>
      </c>
      <c r="F99" s="30"/>
      <c r="G99" s="31"/>
      <c r="H99" s="31"/>
      <c r="I99" s="31"/>
      <c r="J99" s="32"/>
    </row>
    <row r="100" customFormat="false" ht="43.5" hidden="false" customHeight="true" outlineLevel="0" collapsed="false">
      <c r="A100" s="29" t="s">
        <v>290</v>
      </c>
      <c r="B100" s="29" t="n">
        <v>99</v>
      </c>
      <c r="C100" s="29" t="s">
        <v>32</v>
      </c>
      <c r="D100" s="29" t="s">
        <v>301</v>
      </c>
      <c r="E100" s="29" t="s">
        <v>302</v>
      </c>
      <c r="F100" s="30"/>
      <c r="G100" s="31"/>
      <c r="H100" s="31"/>
      <c r="I100" s="31"/>
      <c r="J100" s="32"/>
    </row>
    <row r="101" customFormat="false" ht="43.5" hidden="false" customHeight="true" outlineLevel="0" collapsed="false">
      <c r="A101" s="29" t="s">
        <v>303</v>
      </c>
      <c r="B101" s="29" t="n">
        <v>100</v>
      </c>
      <c r="C101" s="29" t="s">
        <v>32</v>
      </c>
      <c r="D101" s="29" t="s">
        <v>304</v>
      </c>
      <c r="E101" s="29" t="s">
        <v>305</v>
      </c>
      <c r="F101" s="30"/>
      <c r="G101" s="31"/>
      <c r="H101" s="31"/>
      <c r="I101" s="31"/>
      <c r="J101" s="32"/>
    </row>
    <row r="102" customFormat="false" ht="43.5" hidden="false" customHeight="true" outlineLevel="0" collapsed="false">
      <c r="A102" s="29" t="s">
        <v>303</v>
      </c>
      <c r="B102" s="29" t="n">
        <v>101</v>
      </c>
      <c r="C102" s="29" t="s">
        <v>32</v>
      </c>
      <c r="D102" s="29" t="s">
        <v>306</v>
      </c>
      <c r="E102" s="29" t="s">
        <v>307</v>
      </c>
      <c r="F102" s="30"/>
      <c r="G102" s="31"/>
      <c r="H102" s="31"/>
      <c r="I102" s="31"/>
      <c r="J102" s="32"/>
    </row>
    <row r="103" customFormat="false" ht="43.5" hidden="false" customHeight="true" outlineLevel="0" collapsed="false">
      <c r="A103" s="29" t="s">
        <v>303</v>
      </c>
      <c r="B103" s="29" t="n">
        <v>102</v>
      </c>
      <c r="C103" s="29" t="s">
        <v>32</v>
      </c>
      <c r="D103" s="29" t="s">
        <v>308</v>
      </c>
      <c r="E103" s="29" t="s">
        <v>309</v>
      </c>
      <c r="F103" s="30"/>
      <c r="G103" s="31"/>
      <c r="H103" s="31"/>
      <c r="I103" s="31"/>
      <c r="J103" s="32"/>
    </row>
    <row r="104" customFormat="false" ht="43.5" hidden="false" customHeight="true" outlineLevel="0" collapsed="false">
      <c r="A104" s="29" t="s">
        <v>303</v>
      </c>
      <c r="B104" s="29" t="n">
        <v>103</v>
      </c>
      <c r="C104" s="29" t="s">
        <v>32</v>
      </c>
      <c r="D104" s="29" t="s">
        <v>310</v>
      </c>
      <c r="E104" s="29" t="s">
        <v>311</v>
      </c>
      <c r="F104" s="30"/>
      <c r="G104" s="31"/>
      <c r="H104" s="31"/>
      <c r="I104" s="31"/>
      <c r="J104" s="32"/>
    </row>
    <row r="105" customFormat="false" ht="43.5" hidden="false" customHeight="true" outlineLevel="0" collapsed="false">
      <c r="A105" s="29" t="s">
        <v>312</v>
      </c>
      <c r="B105" s="29" t="n">
        <v>104</v>
      </c>
      <c r="C105" s="29" t="s">
        <v>32</v>
      </c>
      <c r="D105" s="29" t="s">
        <v>313</v>
      </c>
      <c r="E105" s="29" t="s">
        <v>314</v>
      </c>
      <c r="F105" s="30"/>
      <c r="G105" s="31"/>
      <c r="H105" s="31"/>
      <c r="I105" s="31"/>
      <c r="J105" s="32"/>
    </row>
    <row r="106" customFormat="false" ht="43.5" hidden="false" customHeight="true" outlineLevel="0" collapsed="false">
      <c r="A106" s="29" t="s">
        <v>312</v>
      </c>
      <c r="B106" s="29" t="n">
        <v>105</v>
      </c>
      <c r="C106" s="29" t="s">
        <v>32</v>
      </c>
      <c r="D106" s="29" t="s">
        <v>315</v>
      </c>
      <c r="E106" s="29" t="s">
        <v>316</v>
      </c>
      <c r="F106" s="30"/>
      <c r="G106" s="31"/>
      <c r="H106" s="31"/>
      <c r="I106" s="31"/>
      <c r="J106" s="32"/>
    </row>
    <row r="107" customFormat="false" ht="43.5" hidden="false" customHeight="true" outlineLevel="0" collapsed="false">
      <c r="A107" s="29" t="s">
        <v>312</v>
      </c>
      <c r="B107" s="29" t="n">
        <v>106</v>
      </c>
      <c r="C107" s="29" t="s">
        <v>32</v>
      </c>
      <c r="D107" s="29" t="s">
        <v>317</v>
      </c>
      <c r="E107" s="29" t="s">
        <v>318</v>
      </c>
      <c r="F107" s="30"/>
      <c r="G107" s="31"/>
      <c r="H107" s="31"/>
      <c r="I107" s="31"/>
      <c r="J107" s="32"/>
    </row>
    <row r="108" customFormat="false" ht="43.5" hidden="false" customHeight="true" outlineLevel="0" collapsed="false">
      <c r="A108" s="29" t="s">
        <v>312</v>
      </c>
      <c r="B108" s="29" t="n">
        <v>107</v>
      </c>
      <c r="C108" s="29" t="s">
        <v>32</v>
      </c>
      <c r="D108" s="29" t="s">
        <v>319</v>
      </c>
      <c r="E108" s="29" t="s">
        <v>320</v>
      </c>
      <c r="F108" s="30"/>
      <c r="G108" s="31"/>
      <c r="H108" s="31"/>
      <c r="I108" s="31"/>
      <c r="J108" s="32"/>
    </row>
    <row r="109" customFormat="false" ht="43.5" hidden="false" customHeight="true" outlineLevel="0" collapsed="false">
      <c r="A109" s="29" t="s">
        <v>312</v>
      </c>
      <c r="B109" s="29" t="n">
        <v>108</v>
      </c>
      <c r="C109" s="29" t="s">
        <v>32</v>
      </c>
      <c r="D109" s="29" t="s">
        <v>321</v>
      </c>
      <c r="E109" s="29" t="s">
        <v>322</v>
      </c>
      <c r="F109" s="30"/>
      <c r="G109" s="31"/>
      <c r="H109" s="31"/>
      <c r="I109" s="31"/>
      <c r="J109" s="32"/>
    </row>
    <row r="110" customFormat="false" ht="43.5" hidden="false" customHeight="true" outlineLevel="0" collapsed="false">
      <c r="A110" s="29" t="s">
        <v>312</v>
      </c>
      <c r="B110" s="29" t="n">
        <v>109</v>
      </c>
      <c r="C110" s="29" t="s">
        <v>32</v>
      </c>
      <c r="D110" s="29" t="s">
        <v>323</v>
      </c>
      <c r="E110" s="29" t="s">
        <v>324</v>
      </c>
      <c r="F110" s="30"/>
      <c r="G110" s="31"/>
      <c r="H110" s="31"/>
      <c r="I110" s="31"/>
      <c r="J110" s="32"/>
    </row>
    <row r="111" customFormat="false" ht="43.5" hidden="false" customHeight="true" outlineLevel="0" collapsed="false">
      <c r="A111" s="29" t="s">
        <v>312</v>
      </c>
      <c r="B111" s="29" t="n">
        <v>110</v>
      </c>
      <c r="C111" s="29" t="s">
        <v>32</v>
      </c>
      <c r="D111" s="29" t="s">
        <v>325</v>
      </c>
      <c r="E111" s="29" t="s">
        <v>326</v>
      </c>
      <c r="F111" s="30"/>
      <c r="G111" s="31"/>
      <c r="H111" s="31"/>
      <c r="I111" s="31"/>
      <c r="J111" s="32"/>
    </row>
    <row r="112" customFormat="false" ht="43.5" hidden="false" customHeight="true" outlineLevel="0" collapsed="false">
      <c r="A112" s="29" t="s">
        <v>327</v>
      </c>
      <c r="B112" s="29" t="n">
        <v>111</v>
      </c>
      <c r="C112" s="29" t="s">
        <v>32</v>
      </c>
      <c r="D112" s="29" t="s">
        <v>328</v>
      </c>
      <c r="E112" s="29" t="s">
        <v>329</v>
      </c>
      <c r="F112" s="30"/>
      <c r="G112" s="31"/>
      <c r="H112" s="31"/>
      <c r="I112" s="31"/>
      <c r="J112" s="32"/>
    </row>
    <row r="113" customFormat="false" ht="43.5" hidden="false" customHeight="true" outlineLevel="0" collapsed="false">
      <c r="A113" s="29" t="s">
        <v>327</v>
      </c>
      <c r="B113" s="29" t="n">
        <v>112</v>
      </c>
      <c r="C113" s="29" t="s">
        <v>97</v>
      </c>
      <c r="D113" s="29" t="s">
        <v>330</v>
      </c>
      <c r="E113" s="29" t="s">
        <v>331</v>
      </c>
      <c r="F113" s="30"/>
      <c r="G113" s="31"/>
      <c r="H113" s="31"/>
      <c r="I113" s="31"/>
      <c r="J113" s="32"/>
    </row>
    <row r="114" customFormat="false" ht="43.5" hidden="false" customHeight="true" outlineLevel="0" collapsed="false">
      <c r="A114" s="29" t="s">
        <v>327</v>
      </c>
      <c r="B114" s="29" t="n">
        <v>113</v>
      </c>
      <c r="C114" s="29" t="s">
        <v>97</v>
      </c>
      <c r="D114" s="29" t="s">
        <v>332</v>
      </c>
      <c r="E114" s="29" t="s">
        <v>333</v>
      </c>
      <c r="F114" s="30"/>
      <c r="G114" s="31"/>
      <c r="H114" s="31"/>
      <c r="I114" s="31"/>
      <c r="J114" s="32"/>
    </row>
    <row r="115" customFormat="false" ht="43.5" hidden="false" customHeight="true" outlineLevel="0" collapsed="false">
      <c r="A115" s="29" t="s">
        <v>327</v>
      </c>
      <c r="B115" s="29" t="n">
        <v>114</v>
      </c>
      <c r="C115" s="29" t="s">
        <v>32</v>
      </c>
      <c r="D115" s="29" t="s">
        <v>334</v>
      </c>
      <c r="E115" s="29" t="s">
        <v>335</v>
      </c>
      <c r="F115" s="30"/>
      <c r="G115" s="31"/>
      <c r="H115" s="31"/>
      <c r="I115" s="31"/>
      <c r="J115" s="32"/>
    </row>
    <row r="116" customFormat="false" ht="43.5" hidden="false" customHeight="true" outlineLevel="0" collapsed="false">
      <c r="A116" s="29" t="s">
        <v>327</v>
      </c>
      <c r="B116" s="29" t="n">
        <v>115</v>
      </c>
      <c r="C116" s="29" t="s">
        <v>32</v>
      </c>
      <c r="D116" s="29" t="s">
        <v>336</v>
      </c>
      <c r="E116" s="29" t="s">
        <v>337</v>
      </c>
      <c r="F116" s="30"/>
      <c r="G116" s="31"/>
      <c r="H116" s="31"/>
      <c r="I116" s="31"/>
      <c r="J116" s="32"/>
    </row>
    <row r="117" customFormat="false" ht="43.5" hidden="false" customHeight="true" outlineLevel="0" collapsed="false">
      <c r="A117" s="29" t="s">
        <v>327</v>
      </c>
      <c r="B117" s="29" t="n">
        <v>116</v>
      </c>
      <c r="C117" s="29" t="s">
        <v>97</v>
      </c>
      <c r="D117" s="29" t="s">
        <v>338</v>
      </c>
      <c r="E117" s="29" t="s">
        <v>339</v>
      </c>
      <c r="F117" s="30"/>
      <c r="G117" s="31"/>
      <c r="H117" s="31"/>
      <c r="I117" s="31"/>
      <c r="J117" s="32"/>
    </row>
    <row r="118" customFormat="false" ht="43.5" hidden="false" customHeight="true" outlineLevel="0" collapsed="false">
      <c r="A118" s="29" t="s">
        <v>340</v>
      </c>
      <c r="B118" s="29" t="n">
        <v>117</v>
      </c>
      <c r="C118" s="29" t="s">
        <v>97</v>
      </c>
      <c r="D118" s="29" t="s">
        <v>341</v>
      </c>
      <c r="E118" s="29" t="s">
        <v>342</v>
      </c>
      <c r="F118" s="30"/>
      <c r="G118" s="31"/>
      <c r="H118" s="31"/>
      <c r="I118" s="31"/>
      <c r="J118" s="32"/>
    </row>
    <row r="119" customFormat="false" ht="43.5" hidden="false" customHeight="true" outlineLevel="0" collapsed="false">
      <c r="A119" s="29" t="s">
        <v>340</v>
      </c>
      <c r="B119" s="29" t="n">
        <v>118</v>
      </c>
      <c r="C119" s="29" t="s">
        <v>32</v>
      </c>
      <c r="D119" s="29" t="s">
        <v>343</v>
      </c>
      <c r="E119" s="29" t="s">
        <v>344</v>
      </c>
      <c r="F119" s="30"/>
      <c r="G119" s="31"/>
      <c r="H119" s="31"/>
      <c r="I119" s="31"/>
      <c r="J119" s="32"/>
    </row>
    <row r="120" customFormat="false" ht="43.5" hidden="false" customHeight="true" outlineLevel="0" collapsed="false">
      <c r="A120" s="29" t="s">
        <v>340</v>
      </c>
      <c r="B120" s="29" t="n">
        <v>119</v>
      </c>
      <c r="C120" s="29" t="s">
        <v>32</v>
      </c>
      <c r="D120" s="29" t="s">
        <v>345</v>
      </c>
      <c r="E120" s="29" t="s">
        <v>346</v>
      </c>
      <c r="F120" s="30"/>
      <c r="G120" s="31"/>
      <c r="H120" s="31"/>
      <c r="I120" s="31"/>
      <c r="J120" s="32"/>
    </row>
    <row r="121" customFormat="false" ht="43.5" hidden="false" customHeight="true" outlineLevel="0" collapsed="false">
      <c r="A121" s="29" t="s">
        <v>340</v>
      </c>
      <c r="B121" s="29" t="n">
        <v>120</v>
      </c>
      <c r="C121" s="29" t="s">
        <v>32</v>
      </c>
      <c r="D121" s="29" t="s">
        <v>347</v>
      </c>
      <c r="E121" s="29" t="s">
        <v>348</v>
      </c>
      <c r="F121" s="30"/>
      <c r="G121" s="31"/>
      <c r="H121" s="31"/>
      <c r="I121" s="31"/>
      <c r="J121" s="32"/>
    </row>
    <row r="122" customFormat="false" ht="43.5" hidden="false" customHeight="true" outlineLevel="0" collapsed="false">
      <c r="A122" s="29" t="s">
        <v>340</v>
      </c>
      <c r="B122" s="29" t="n">
        <v>121</v>
      </c>
      <c r="C122" s="29" t="s">
        <v>32</v>
      </c>
      <c r="D122" s="29" t="s">
        <v>349</v>
      </c>
      <c r="E122" s="29" t="s">
        <v>350</v>
      </c>
      <c r="F122" s="30"/>
      <c r="G122" s="31"/>
      <c r="H122" s="31"/>
      <c r="I122" s="31"/>
      <c r="J122" s="32"/>
    </row>
    <row r="123" customFormat="false" ht="43.5" hidden="false" customHeight="true" outlineLevel="0" collapsed="false">
      <c r="A123" s="29" t="s">
        <v>351</v>
      </c>
      <c r="B123" s="29" t="n">
        <v>122</v>
      </c>
      <c r="C123" s="29" t="s">
        <v>32</v>
      </c>
      <c r="D123" s="29" t="s">
        <v>352</v>
      </c>
      <c r="E123" s="29" t="s">
        <v>353</v>
      </c>
      <c r="F123" s="30"/>
      <c r="G123" s="31"/>
      <c r="H123" s="31"/>
      <c r="I123" s="31"/>
      <c r="J123" s="32"/>
    </row>
    <row r="124" customFormat="false" ht="43.5" hidden="false" customHeight="true" outlineLevel="0" collapsed="false">
      <c r="A124" s="29" t="s">
        <v>351</v>
      </c>
      <c r="B124" s="29" t="n">
        <v>123</v>
      </c>
      <c r="C124" s="29" t="s">
        <v>32</v>
      </c>
      <c r="D124" s="29" t="s">
        <v>354</v>
      </c>
      <c r="E124" s="29" t="s">
        <v>355</v>
      </c>
      <c r="F124" s="30"/>
      <c r="G124" s="31"/>
      <c r="H124" s="31"/>
      <c r="I124" s="31"/>
      <c r="J124" s="32"/>
    </row>
    <row r="125" customFormat="false" ht="43.5" hidden="false" customHeight="true" outlineLevel="0" collapsed="false">
      <c r="A125" s="29" t="s">
        <v>351</v>
      </c>
      <c r="B125" s="29" t="n">
        <v>124</v>
      </c>
      <c r="C125" s="29" t="s">
        <v>32</v>
      </c>
      <c r="D125" s="29" t="s">
        <v>356</v>
      </c>
      <c r="E125" s="29" t="s">
        <v>357</v>
      </c>
      <c r="F125" s="30"/>
      <c r="G125" s="31"/>
      <c r="H125" s="31"/>
      <c r="I125" s="31"/>
      <c r="J125" s="32"/>
    </row>
    <row r="126" customFormat="false" ht="43.5" hidden="false" customHeight="true" outlineLevel="0" collapsed="false">
      <c r="A126" s="29" t="s">
        <v>351</v>
      </c>
      <c r="B126" s="29" t="n">
        <v>125</v>
      </c>
      <c r="C126" s="29" t="s">
        <v>32</v>
      </c>
      <c r="D126" s="29" t="s">
        <v>358</v>
      </c>
      <c r="E126" s="29" t="s">
        <v>359</v>
      </c>
      <c r="F126" s="30"/>
      <c r="G126" s="31"/>
      <c r="H126" s="31"/>
      <c r="I126" s="31"/>
      <c r="J126" s="32"/>
    </row>
    <row r="127" customFormat="false" ht="43.5" hidden="false" customHeight="true" outlineLevel="0" collapsed="false">
      <c r="A127" s="29" t="s">
        <v>351</v>
      </c>
      <c r="B127" s="29" t="n">
        <v>126</v>
      </c>
      <c r="C127" s="29" t="s">
        <v>32</v>
      </c>
      <c r="D127" s="29" t="s">
        <v>360</v>
      </c>
      <c r="E127" s="29" t="s">
        <v>361</v>
      </c>
      <c r="F127" s="30"/>
      <c r="G127" s="31"/>
      <c r="H127" s="31"/>
      <c r="I127" s="31"/>
      <c r="J127" s="32"/>
    </row>
    <row r="128" customFormat="false" ht="43.5" hidden="false" customHeight="true" outlineLevel="0" collapsed="false">
      <c r="A128" s="29" t="s">
        <v>351</v>
      </c>
      <c r="B128" s="29" t="n">
        <v>127</v>
      </c>
      <c r="C128" s="29" t="s">
        <v>32</v>
      </c>
      <c r="D128" s="29" t="s">
        <v>362</v>
      </c>
      <c r="E128" s="29" t="s">
        <v>363</v>
      </c>
      <c r="F128" s="30"/>
      <c r="G128" s="31"/>
      <c r="H128" s="31"/>
      <c r="I128" s="31"/>
      <c r="J128" s="32"/>
    </row>
    <row r="129" customFormat="false" ht="43.5" hidden="false" customHeight="true" outlineLevel="0" collapsed="false">
      <c r="A129" s="29" t="s">
        <v>351</v>
      </c>
      <c r="B129" s="29" t="n">
        <v>128</v>
      </c>
      <c r="C129" s="29" t="s">
        <v>32</v>
      </c>
      <c r="D129" s="29" t="s">
        <v>364</v>
      </c>
      <c r="E129" s="29" t="s">
        <v>365</v>
      </c>
      <c r="F129" s="30"/>
      <c r="G129" s="31"/>
      <c r="H129" s="31"/>
      <c r="I129" s="31"/>
      <c r="J129" s="32"/>
    </row>
    <row r="130" customFormat="false" ht="18" hidden="false" customHeight="false" outlineLevel="0" collapsed="false">
      <c r="A130" s="33" t="s">
        <v>351</v>
      </c>
      <c r="B130" s="33" t="n">
        <v>129</v>
      </c>
      <c r="C130" s="33" t="s">
        <v>32</v>
      </c>
      <c r="D130" s="33" t="s">
        <v>366</v>
      </c>
      <c r="E130" s="33" t="s">
        <v>367</v>
      </c>
      <c r="F130" s="34"/>
      <c r="G130" s="32"/>
      <c r="H130" s="32"/>
      <c r="I130" s="32"/>
      <c r="J130" s="32"/>
    </row>
  </sheetData>
  <autoFilter ref="A1:J130"/>
  <dataValidations count="3">
    <dataValidation allowBlank="true" errorStyle="stop" operator="between" showDropDown="false" showErrorMessage="false" showInputMessage="false" sqref="F2:F130" type="list">
      <formula1>"必須,任意,不要"</formula1>
      <formula2>0</formula2>
    </dataValidation>
    <dataValidation allowBlank="true" errorStyle="stop" operator="between" showDropDown="false" showErrorMessage="false" showInputMessage="false" sqref="G2:G130" type="list">
      <formula1>"◯ 標準機能で対応,△ 条件付き・設定で対応,× 非対応,－ 該当なし"</formula1>
      <formula2>0</formula2>
    </dataValidation>
    <dataValidation allowBlank="true" errorStyle="stop" operator="between" showDropDown="false" showErrorMessage="false" showInputMessage="false" sqref="I2:I130" type="list">
      <formula1>"なし（標準）,あり（オプション）,あり（個別開発）,－ 該当なし"</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8" zeroHeight="false" outlineLevelRow="0" outlineLevelCol="0"/>
  <cols>
    <col collapsed="false" customWidth="true" hidden="false" outlineLevel="0" max="1" min="1" style="1" width="28"/>
    <col collapsed="false" customWidth="true" hidden="false" outlineLevel="0" max="7" min="2" style="1" width="14"/>
    <col collapsed="false" customWidth="false" hidden="false" outlineLevel="0" max="16384" min="8" style="1" width="8.67"/>
  </cols>
  <sheetData>
    <row r="1" customFormat="false" ht="24" hidden="false" customHeight="true" outlineLevel="0" collapsed="false">
      <c r="A1" s="14" t="s">
        <v>368</v>
      </c>
    </row>
    <row r="2" customFormat="false" ht="18" hidden="false" customHeight="true" outlineLevel="0" collapsed="false">
      <c r="A2" s="35" t="s">
        <v>369</v>
      </c>
    </row>
    <row r="4" customFormat="false" ht="19.5" hidden="false" customHeight="true" outlineLevel="0" collapsed="false">
      <c r="A4" s="36" t="s">
        <v>370</v>
      </c>
    </row>
    <row r="5" customFormat="false" ht="30" hidden="false" customHeight="true" outlineLevel="0" collapsed="false">
      <c r="A5" s="37" t="s">
        <v>371</v>
      </c>
      <c r="B5" s="37" t="s">
        <v>372</v>
      </c>
      <c r="C5" s="37" t="s">
        <v>373</v>
      </c>
      <c r="D5" s="37" t="s">
        <v>374</v>
      </c>
      <c r="E5" s="38" t="s">
        <v>375</v>
      </c>
      <c r="F5" s="37" t="s">
        <v>376</v>
      </c>
      <c r="G5" s="37" t="s">
        <v>377</v>
      </c>
    </row>
    <row r="6" customFormat="false" ht="18" hidden="false" customHeight="true" outlineLevel="0" collapsed="false">
      <c r="A6" s="39" t="s">
        <v>35</v>
      </c>
      <c r="B6" s="40" t="n">
        <f aca="false">COUNTIF(機能要件チェックリスト!$F$2:$F$130,"必須")</f>
        <v>0</v>
      </c>
      <c r="C6" s="40" t="n">
        <f aca="false">COUNTIFS(機能要件チェックリスト!$F$2:$F$130,"必須",機能要件チェックリスト!$G$2:$G$130,"◯*")</f>
        <v>0</v>
      </c>
      <c r="D6" s="40" t="n">
        <f aca="false">COUNTIFS(機能要件チェックリスト!$F$2:$F$130,"必須",機能要件チェックリスト!$G$2:$G$130,"△*")</f>
        <v>0</v>
      </c>
      <c r="E6" s="40" t="n">
        <f aca="false">COUNTIFS(機能要件チェックリスト!$F$2:$F$130,"必須",機能要件チェックリスト!$G$2:$G$130,"×*")</f>
        <v>0</v>
      </c>
      <c r="F6" s="40" t="n">
        <f aca="false">COUNTIFS(機能要件チェックリスト!$F$2:$F$130,"必須",機能要件チェックリスト!$G$2:$G$130,"－*")</f>
        <v>0</v>
      </c>
      <c r="G6" s="41" t="str">
        <f aca="false">IFERROR(COUNTIFS(機能要件チェックリスト!$F$2:$F$130,"必須",機能要件チェックリスト!$G$2:$G$130,"◯*")/COUNTIF(機能要件チェックリスト!$F$2:$F$130,"必須"),"")</f>
        <v/>
      </c>
    </row>
    <row r="7" customFormat="false" ht="18" hidden="false" customHeight="true" outlineLevel="0" collapsed="false">
      <c r="A7" s="39" t="s">
        <v>378</v>
      </c>
      <c r="B7" s="40" t="n">
        <f aca="false">COUNTIF(機能要件チェックリスト!$F$2:$F$130,"任意")</f>
        <v>0</v>
      </c>
      <c r="C7" s="40" t="n">
        <f aca="false">COUNTIFS(機能要件チェックリスト!$F$2:$F$130,"任意",機能要件チェックリスト!$G$2:$G$130,"◯*")</f>
        <v>0</v>
      </c>
      <c r="D7" s="40" t="n">
        <f aca="false">COUNTIFS(機能要件チェックリスト!$F$2:$F$130,"任意",機能要件チェックリスト!$G$2:$G$130,"△*")</f>
        <v>0</v>
      </c>
      <c r="E7" s="40" t="n">
        <f aca="false">COUNTIFS(機能要件チェックリスト!$F$2:$F$130,"任意",機能要件チェックリスト!$G$2:$G$130,"×*")</f>
        <v>0</v>
      </c>
      <c r="F7" s="40" t="n">
        <f aca="false">COUNTIFS(機能要件チェックリスト!$F$2:$F$130,"任意",機能要件チェックリスト!$G$2:$G$130,"－*")</f>
        <v>0</v>
      </c>
      <c r="G7" s="41" t="str">
        <f aca="false">IFERROR(COUNTIFS(機能要件チェックリスト!$F$2:$F$130,"任意",機能要件チェックリスト!$G$2:$G$130,"◯*")/COUNTIF(機能要件チェックリスト!$F$2:$F$130,"任意"),"")</f>
        <v/>
      </c>
    </row>
    <row r="8" customFormat="false" ht="18" hidden="false" customHeight="true" outlineLevel="0" collapsed="false">
      <c r="A8" s="39" t="s">
        <v>379</v>
      </c>
      <c r="B8" s="40" t="n">
        <f aca="false">COUNTIF(機能要件チェックリスト!$F$2:$F$130,"不要")</f>
        <v>0</v>
      </c>
      <c r="C8" s="40" t="n">
        <f aca="false">COUNTIFS(機能要件チェックリスト!$F$2:$F$130,"不要",機能要件チェックリスト!$G$2:$G$130,"◯*")</f>
        <v>0</v>
      </c>
      <c r="D8" s="40" t="n">
        <f aca="false">COUNTIFS(機能要件チェックリスト!$F$2:$F$130,"不要",機能要件チェックリスト!$G$2:$G$130,"△*")</f>
        <v>0</v>
      </c>
      <c r="E8" s="40" t="n">
        <f aca="false">COUNTIFS(機能要件チェックリスト!$F$2:$F$130,"不要",機能要件チェックリスト!$G$2:$G$130,"×*")</f>
        <v>0</v>
      </c>
      <c r="F8" s="40" t="n">
        <f aca="false">COUNTIFS(機能要件チェックリスト!$F$2:$F$130,"不要",機能要件チェックリスト!$G$2:$G$130,"－*")</f>
        <v>0</v>
      </c>
      <c r="G8" s="41" t="str">
        <f aca="false">IFERROR(COUNTIFS(機能要件チェックリスト!$F$2:$F$130,"不要",機能要件チェックリスト!$G$2:$G$130,"◯*")/COUNTIF(機能要件チェックリスト!$F$2:$F$130,"不要"),"")</f>
        <v/>
      </c>
    </row>
    <row r="9" customFormat="false" ht="18" hidden="false" customHeight="true" outlineLevel="0" collapsed="false">
      <c r="A9" s="39" t="s">
        <v>380</v>
      </c>
      <c r="B9" s="40" t="n">
        <f aca="false">COUNTA(機能要件チェックリスト!$F$2:$F$130)</f>
        <v>0</v>
      </c>
      <c r="C9" s="40" t="n">
        <f aca="false">COUNTIF(機能要件チェックリスト!$G$2:$G$130,"◯*")</f>
        <v>0</v>
      </c>
      <c r="D9" s="40" t="n">
        <f aca="false">COUNTIF(機能要件チェックリスト!$G$2:$G$130,"△*")</f>
        <v>0</v>
      </c>
      <c r="E9" s="40" t="n">
        <f aca="false">COUNTIF(機能要件チェックリスト!$G$2:$G$130,"×*")</f>
        <v>0</v>
      </c>
      <c r="F9" s="40" t="n">
        <f aca="false">COUNTIF(機能要件チェックリスト!$G$2:$G$130,"－*")</f>
        <v>0</v>
      </c>
      <c r="G9" s="41" t="str">
        <f aca="false">IFERROR(COUNTIF(機能要件チェックリスト!$G$2:$G$130,"◯*")/COUNTA(機能要件チェックリスト!$G$2:$G$130),"")</f>
        <v/>
      </c>
    </row>
    <row r="11" customFormat="false" ht="19.5" hidden="false" customHeight="true" outlineLevel="0" collapsed="false">
      <c r="A11" s="36" t="s">
        <v>381</v>
      </c>
    </row>
    <row r="12" customFormat="false" ht="30" hidden="false" customHeight="true" outlineLevel="0" collapsed="false">
      <c r="A12" s="37" t="s">
        <v>23</v>
      </c>
      <c r="B12" s="37" t="s">
        <v>372</v>
      </c>
      <c r="C12" s="37" t="s">
        <v>373</v>
      </c>
      <c r="D12" s="37" t="s">
        <v>374</v>
      </c>
      <c r="E12" s="38" t="s">
        <v>375</v>
      </c>
      <c r="F12" s="37" t="s">
        <v>377</v>
      </c>
    </row>
    <row r="13" customFormat="false" ht="18" hidden="false" customHeight="true" outlineLevel="0" collapsed="false">
      <c r="A13" s="39" t="s">
        <v>97</v>
      </c>
      <c r="B13" s="40" t="n">
        <f aca="false">COUNTIF(機能要件チェックリスト!$C$2:$C$130,"基本")</f>
        <v>22</v>
      </c>
      <c r="C13" s="40" t="n">
        <f aca="false">COUNTIFS(機能要件チェックリスト!$C$2:$C$130,"基本",機能要件チェックリスト!$G$2:$G$130,"◯*")</f>
        <v>0</v>
      </c>
      <c r="D13" s="40" t="n">
        <f aca="false">COUNTIFS(機能要件チェックリスト!$C$2:$C$130,"基本",機能要件チェックリスト!$G$2:$G$130,"△*")</f>
        <v>0</v>
      </c>
      <c r="E13" s="40" t="n">
        <f aca="false">COUNTIFS(機能要件チェックリスト!$C$2:$C$130,"基本",機能要件チェックリスト!$G$2:$G$130,"×*")</f>
        <v>0</v>
      </c>
      <c r="F13" s="41" t="n">
        <f aca="false">IFERROR(COUNTIFS(機能要件チェックリスト!$C$2:$C$130,"基本",機能要件チェックリスト!$G$2:$G$130,"◯*")/COUNTIF(機能要件チェックリスト!$C$2:$C$130,"基本"),"")</f>
        <v>0</v>
      </c>
    </row>
    <row r="14" customFormat="false" ht="18" hidden="false" customHeight="true" outlineLevel="0" collapsed="false">
      <c r="A14" s="39" t="s">
        <v>32</v>
      </c>
      <c r="B14" s="40" t="n">
        <f aca="false">COUNTIF(機能要件チェックリスト!$C$2:$C$130,"深掘り")</f>
        <v>107</v>
      </c>
      <c r="C14" s="40" t="n">
        <f aca="false">COUNTIFS(機能要件チェックリスト!$C$2:$C$130,"深掘り",機能要件チェックリスト!$G$2:$G$130,"◯*")</f>
        <v>0</v>
      </c>
      <c r="D14" s="40" t="n">
        <f aca="false">COUNTIFS(機能要件チェックリスト!$C$2:$C$130,"深掘り",機能要件チェックリスト!$G$2:$G$130,"△*")</f>
        <v>0</v>
      </c>
      <c r="E14" s="40" t="n">
        <f aca="false">COUNTIFS(機能要件チェックリスト!$C$2:$C$130,"深掘り",機能要件チェックリスト!$G$2:$G$130,"×*")</f>
        <v>0</v>
      </c>
      <c r="F14" s="41" t="n">
        <f aca="false">IFERROR(COUNTIFS(機能要件チェックリスト!$C$2:$C$130,"深掘り",機能要件チェックリスト!$G$2:$G$130,"◯*")/COUNTIF(機能要件チェックリスト!$C$2:$C$130,"深掘り"),"")</f>
        <v>0</v>
      </c>
    </row>
    <row r="16" customFormat="false" ht="19.5" hidden="false" customHeight="true" outlineLevel="0" collapsed="false">
      <c r="A16" s="36" t="s">
        <v>382</v>
      </c>
    </row>
    <row r="17" customFormat="false" ht="30" hidden="false" customHeight="true" outlineLevel="0" collapsed="false">
      <c r="A17" s="37" t="s">
        <v>21</v>
      </c>
      <c r="B17" s="37" t="s">
        <v>372</v>
      </c>
      <c r="C17" s="37" t="s">
        <v>383</v>
      </c>
      <c r="D17" s="37" t="s">
        <v>384</v>
      </c>
      <c r="E17" s="37" t="s">
        <v>385</v>
      </c>
      <c r="F17" s="37" t="s">
        <v>386</v>
      </c>
    </row>
    <row r="18" customFormat="false" ht="18" hidden="false" customHeight="true" outlineLevel="0" collapsed="false">
      <c r="A18" s="39" t="s">
        <v>96</v>
      </c>
      <c r="B18" s="40" t="n">
        <f aca="false">COUNTIF(機能要件チェックリスト!$A$2:$A$130,"申請フォーム")</f>
        <v>17</v>
      </c>
      <c r="C18" s="40" t="n">
        <f aca="false">COUNTIFS(機能要件チェックリスト!$A$2:$A$130,"申請フォーム",機能要件チェックリスト!$F$2:$F$130,"必須")</f>
        <v>0</v>
      </c>
      <c r="D18" s="40" t="n">
        <f aca="false">COUNTIFS(機能要件チェックリスト!$A$2:$A$130,"申請フォーム",機能要件チェックリスト!$F$2:$F$130,"必須",機能要件チェックリスト!$G$2:$G$130,"◯*")</f>
        <v>0</v>
      </c>
      <c r="E18" s="40" t="n">
        <f aca="false">COUNTIFS(機能要件チェックリスト!$A$2:$A$130,"申請フォーム",機能要件チェックリスト!$F$2:$F$130,"必須",機能要件チェックリスト!$G$2:$G$130,"△*")</f>
        <v>0</v>
      </c>
      <c r="F18" s="40" t="n">
        <f aca="false">COUNTIFS(機能要件チェックリスト!$A$2:$A$130,"申請フォーム",機能要件チェックリスト!$F$2:$F$130,"必須",機能要件チェックリスト!$G$2:$G$130,"×*")</f>
        <v>0</v>
      </c>
    </row>
    <row r="19" customFormat="false" ht="18" hidden="false" customHeight="true" outlineLevel="0" collapsed="false">
      <c r="A19" s="39" t="s">
        <v>132</v>
      </c>
      <c r="B19" s="40" t="n">
        <f aca="false">COUNTIF(機能要件チェックリスト!$A$2:$A$130,"マスタ管理")</f>
        <v>7</v>
      </c>
      <c r="C19" s="40" t="n">
        <f aca="false">COUNTIFS(機能要件チェックリスト!$A$2:$A$130,"マスタ管理",機能要件チェックリスト!$F$2:$F$130,"必須")</f>
        <v>0</v>
      </c>
      <c r="D19" s="40" t="n">
        <f aca="false">COUNTIFS(機能要件チェックリスト!$A$2:$A$130,"マスタ管理",機能要件チェックリスト!$F$2:$F$130,"必須",機能要件チェックリスト!$G$2:$G$130,"◯*")</f>
        <v>0</v>
      </c>
      <c r="E19" s="40" t="n">
        <f aca="false">COUNTIFS(機能要件チェックリスト!$A$2:$A$130,"マスタ管理",機能要件チェックリスト!$F$2:$F$130,"必須",機能要件チェックリスト!$G$2:$G$130,"△*")</f>
        <v>0</v>
      </c>
      <c r="F19" s="40" t="n">
        <f aca="false">COUNTIFS(機能要件チェックリスト!$A$2:$A$130,"マスタ管理",機能要件チェックリスト!$F$2:$F$130,"必須",機能要件チェックリスト!$G$2:$G$130,"×*")</f>
        <v>0</v>
      </c>
    </row>
    <row r="20" customFormat="false" ht="18" hidden="false" customHeight="true" outlineLevel="0" collapsed="false">
      <c r="A20" s="39" t="s">
        <v>147</v>
      </c>
      <c r="B20" s="40" t="n">
        <f aca="false">COUNTIF(機能要件チェックリスト!$A$2:$A$130,"承認経路")</f>
        <v>20</v>
      </c>
      <c r="C20" s="40" t="n">
        <f aca="false">COUNTIFS(機能要件チェックリスト!$A$2:$A$130,"承認経路",機能要件チェックリスト!$F$2:$F$130,"必須")</f>
        <v>0</v>
      </c>
      <c r="D20" s="40" t="n">
        <f aca="false">COUNTIFS(機能要件チェックリスト!$A$2:$A$130,"承認経路",機能要件チェックリスト!$F$2:$F$130,"必須",機能要件チェックリスト!$G$2:$G$130,"◯*")</f>
        <v>0</v>
      </c>
      <c r="E20" s="40" t="n">
        <f aca="false">COUNTIFS(機能要件チェックリスト!$A$2:$A$130,"承認経路",機能要件チェックリスト!$F$2:$F$130,"必須",機能要件チェックリスト!$G$2:$G$130,"△*")</f>
        <v>0</v>
      </c>
      <c r="F20" s="40" t="n">
        <f aca="false">COUNTIFS(機能要件チェックリスト!$A$2:$A$130,"承認経路",機能要件チェックリスト!$F$2:$F$130,"必須",機能要件チェックリスト!$G$2:$G$130,"×*")</f>
        <v>0</v>
      </c>
    </row>
    <row r="21" customFormat="false" ht="18" hidden="false" customHeight="true" outlineLevel="0" collapsed="false">
      <c r="A21" s="39" t="s">
        <v>31</v>
      </c>
      <c r="B21" s="40" t="n">
        <f aca="false">COUNTIF(機能要件チェックリスト!$A$2:$A$130,"代理・委任")</f>
        <v>7</v>
      </c>
      <c r="C21" s="40" t="n">
        <f aca="false">COUNTIFS(機能要件チェックリスト!$A$2:$A$130,"代理・委任",機能要件チェックリスト!$F$2:$F$130,"必須")</f>
        <v>0</v>
      </c>
      <c r="D21" s="40" t="n">
        <f aca="false">COUNTIFS(機能要件チェックリスト!$A$2:$A$130,"代理・委任",機能要件チェックリスト!$F$2:$F$130,"必須",機能要件チェックリスト!$G$2:$G$130,"◯*")</f>
        <v>0</v>
      </c>
      <c r="E21" s="40" t="n">
        <f aca="false">COUNTIFS(機能要件チェックリスト!$A$2:$A$130,"代理・委任",機能要件チェックリスト!$F$2:$F$130,"必須",機能要件チェックリスト!$G$2:$G$130,"△*")</f>
        <v>0</v>
      </c>
      <c r="F21" s="40" t="n">
        <f aca="false">COUNTIFS(機能要件チェックリスト!$A$2:$A$130,"代理・委任",機能要件チェックリスト!$F$2:$F$130,"必須",機能要件チェックリスト!$G$2:$G$130,"×*")</f>
        <v>0</v>
      </c>
    </row>
    <row r="22" customFormat="false" ht="18" hidden="false" customHeight="true" outlineLevel="0" collapsed="false">
      <c r="A22" s="39" t="s">
        <v>200</v>
      </c>
      <c r="B22" s="40" t="n">
        <f aca="false">COUNTIF(機能要件チェックリスト!$A$2:$A$130,"組織・人事")</f>
        <v>8</v>
      </c>
      <c r="C22" s="40" t="n">
        <f aca="false">COUNTIFS(機能要件チェックリスト!$A$2:$A$130,"組織・人事",機能要件チェックリスト!$F$2:$F$130,"必須")</f>
        <v>0</v>
      </c>
      <c r="D22" s="40" t="n">
        <f aca="false">COUNTIFS(機能要件チェックリスト!$A$2:$A$130,"組織・人事",機能要件チェックリスト!$F$2:$F$130,"必須",機能要件チェックリスト!$G$2:$G$130,"◯*")</f>
        <v>0</v>
      </c>
      <c r="E22" s="40" t="n">
        <f aca="false">COUNTIFS(機能要件チェックリスト!$A$2:$A$130,"組織・人事",機能要件チェックリスト!$F$2:$F$130,"必須",機能要件チェックリスト!$G$2:$G$130,"△*")</f>
        <v>0</v>
      </c>
      <c r="F22" s="40" t="n">
        <f aca="false">COUNTIFS(機能要件チェックリスト!$A$2:$A$130,"組織・人事",機能要件チェックリスト!$F$2:$F$130,"必須",機能要件チェックリスト!$G$2:$G$130,"×*")</f>
        <v>0</v>
      </c>
    </row>
    <row r="23" customFormat="false" ht="18" hidden="false" customHeight="true" outlineLevel="0" collapsed="false">
      <c r="A23" s="39" t="s">
        <v>217</v>
      </c>
      <c r="B23" s="40" t="n">
        <f aca="false">COUNTIF(機能要件チェックリスト!$A$2:$A$130,"閲覧・権限")</f>
        <v>7</v>
      </c>
      <c r="C23" s="40" t="n">
        <f aca="false">COUNTIFS(機能要件チェックリスト!$A$2:$A$130,"閲覧・権限",機能要件チェックリスト!$F$2:$F$130,"必須")</f>
        <v>0</v>
      </c>
      <c r="D23" s="40" t="n">
        <f aca="false">COUNTIFS(機能要件チェックリスト!$A$2:$A$130,"閲覧・権限",機能要件チェックリスト!$F$2:$F$130,"必須",機能要件チェックリスト!$G$2:$G$130,"◯*")</f>
        <v>0</v>
      </c>
      <c r="E23" s="40" t="n">
        <f aca="false">COUNTIFS(機能要件チェックリスト!$A$2:$A$130,"閲覧・権限",機能要件チェックリスト!$F$2:$F$130,"必須",機能要件チェックリスト!$G$2:$G$130,"△*")</f>
        <v>0</v>
      </c>
      <c r="F23" s="40" t="n">
        <f aca="false">COUNTIFS(機能要件チェックリスト!$A$2:$A$130,"閲覧・権限",機能要件チェックリスト!$F$2:$F$130,"必須",機能要件チェックリスト!$G$2:$G$130,"×*")</f>
        <v>0</v>
      </c>
    </row>
    <row r="24" customFormat="false" ht="18" hidden="false" customHeight="true" outlineLevel="0" collapsed="false">
      <c r="A24" s="39" t="s">
        <v>232</v>
      </c>
      <c r="B24" s="40" t="n">
        <f aca="false">COUNTIF(機能要件チェックリスト!$A$2:$A$130,"帳票出力")</f>
        <v>7</v>
      </c>
      <c r="C24" s="40" t="n">
        <f aca="false">COUNTIFS(機能要件チェックリスト!$A$2:$A$130,"帳票出力",機能要件チェックリスト!$F$2:$F$130,"必須")</f>
        <v>0</v>
      </c>
      <c r="D24" s="40" t="n">
        <f aca="false">COUNTIFS(機能要件チェックリスト!$A$2:$A$130,"帳票出力",機能要件チェックリスト!$F$2:$F$130,"必須",機能要件チェックリスト!$G$2:$G$130,"◯*")</f>
        <v>0</v>
      </c>
      <c r="E24" s="40" t="n">
        <f aca="false">COUNTIFS(機能要件チェックリスト!$A$2:$A$130,"帳票出力",機能要件チェックリスト!$F$2:$F$130,"必須",機能要件チェックリスト!$G$2:$G$130,"△*")</f>
        <v>0</v>
      </c>
      <c r="F24" s="40" t="n">
        <f aca="false">COUNTIFS(機能要件チェックリスト!$A$2:$A$130,"帳票出力",機能要件チェックリスト!$F$2:$F$130,"必須",機能要件チェックリスト!$G$2:$G$130,"×*")</f>
        <v>0</v>
      </c>
    </row>
    <row r="25" customFormat="false" ht="18" hidden="false" customHeight="true" outlineLevel="0" collapsed="false">
      <c r="A25" s="39" t="s">
        <v>247</v>
      </c>
      <c r="B25" s="40" t="n">
        <f aca="false">COUNTIF(機能要件チェックリスト!$A$2:$A$130,"申請の紐付け")</f>
        <v>5</v>
      </c>
      <c r="C25" s="40" t="n">
        <f aca="false">COUNTIFS(機能要件チェックリスト!$A$2:$A$130,"申請の紐付け",機能要件チェックリスト!$F$2:$F$130,"必須")</f>
        <v>0</v>
      </c>
      <c r="D25" s="40" t="n">
        <f aca="false">COUNTIFS(機能要件チェックリスト!$A$2:$A$130,"申請の紐付け",機能要件チェックリスト!$F$2:$F$130,"必須",機能要件チェックリスト!$G$2:$G$130,"◯*")</f>
        <v>0</v>
      </c>
      <c r="E25" s="40" t="n">
        <f aca="false">COUNTIFS(機能要件チェックリスト!$A$2:$A$130,"申請の紐付け",機能要件チェックリスト!$F$2:$F$130,"必須",機能要件チェックリスト!$G$2:$G$130,"△*")</f>
        <v>0</v>
      </c>
      <c r="F25" s="40" t="n">
        <f aca="false">COUNTIFS(機能要件チェックリスト!$A$2:$A$130,"申請の紐付け",機能要件チェックリスト!$F$2:$F$130,"必須",機能要件チェックリスト!$G$2:$G$130,"×*")</f>
        <v>0</v>
      </c>
    </row>
    <row r="26" customFormat="false" ht="18" hidden="false" customHeight="true" outlineLevel="0" collapsed="false">
      <c r="A26" s="39" t="s">
        <v>258</v>
      </c>
      <c r="B26" s="40" t="n">
        <f aca="false">COUNTIF(機能要件チェックリスト!$A$2:$A$130,"通知")</f>
        <v>6</v>
      </c>
      <c r="C26" s="40" t="n">
        <f aca="false">COUNTIFS(機能要件チェックリスト!$A$2:$A$130,"通知",機能要件チェックリスト!$F$2:$F$130,"必須")</f>
        <v>0</v>
      </c>
      <c r="D26" s="40" t="n">
        <f aca="false">COUNTIFS(機能要件チェックリスト!$A$2:$A$130,"通知",機能要件チェックリスト!$F$2:$F$130,"必須",機能要件チェックリスト!$G$2:$G$130,"◯*")</f>
        <v>0</v>
      </c>
      <c r="E26" s="40" t="n">
        <f aca="false">COUNTIFS(機能要件チェックリスト!$A$2:$A$130,"通知",機能要件チェックリスト!$F$2:$F$130,"必須",機能要件チェックリスト!$G$2:$G$130,"△*")</f>
        <v>0</v>
      </c>
      <c r="F26" s="40" t="n">
        <f aca="false">COUNTIFS(機能要件チェックリスト!$A$2:$A$130,"通知",機能要件チェックリスト!$F$2:$F$130,"必須",機能要件チェックリスト!$G$2:$G$130,"×*")</f>
        <v>0</v>
      </c>
    </row>
    <row r="27" customFormat="false" ht="18" hidden="false" customHeight="true" outlineLevel="0" collapsed="false">
      <c r="A27" s="39" t="s">
        <v>271</v>
      </c>
      <c r="B27" s="40" t="n">
        <f aca="false">COUNTIF(機能要件チェックリスト!$A$2:$A$130,"連携・API・AI")</f>
        <v>9</v>
      </c>
      <c r="C27" s="40" t="n">
        <f aca="false">COUNTIFS(機能要件チェックリスト!$A$2:$A$130,"連携・API・AI",機能要件チェックリスト!$F$2:$F$130,"必須")</f>
        <v>0</v>
      </c>
      <c r="D27" s="40" t="n">
        <f aca="false">COUNTIFS(機能要件チェックリスト!$A$2:$A$130,"連携・API・AI",機能要件チェックリスト!$F$2:$F$130,"必須",機能要件チェックリスト!$G$2:$G$130,"◯*")</f>
        <v>0</v>
      </c>
      <c r="E27" s="40" t="n">
        <f aca="false">COUNTIFS(機能要件チェックリスト!$A$2:$A$130,"連携・API・AI",機能要件チェックリスト!$F$2:$F$130,"必須",機能要件チェックリスト!$G$2:$G$130,"△*")</f>
        <v>0</v>
      </c>
      <c r="F27" s="40" t="n">
        <f aca="false">COUNTIFS(機能要件チェックリスト!$A$2:$A$130,"連携・API・AI",機能要件チェックリスト!$F$2:$F$130,"必須",機能要件チェックリスト!$G$2:$G$130,"×*")</f>
        <v>0</v>
      </c>
    </row>
    <row r="28" customFormat="false" ht="18" hidden="false" customHeight="true" outlineLevel="0" collapsed="false">
      <c r="A28" s="39" t="s">
        <v>290</v>
      </c>
      <c r="B28" s="40" t="n">
        <f aca="false">COUNTIF(機能要件チェックリスト!$A$2:$A$130,"統制・監査")</f>
        <v>6</v>
      </c>
      <c r="C28" s="40" t="n">
        <f aca="false">COUNTIFS(機能要件チェックリスト!$A$2:$A$130,"統制・監査",機能要件チェックリスト!$F$2:$F$130,"必須")</f>
        <v>0</v>
      </c>
      <c r="D28" s="40" t="n">
        <f aca="false">COUNTIFS(機能要件チェックリスト!$A$2:$A$130,"統制・監査",機能要件チェックリスト!$F$2:$F$130,"必須",機能要件チェックリスト!$G$2:$G$130,"◯*")</f>
        <v>0</v>
      </c>
      <c r="E28" s="40" t="n">
        <f aca="false">COUNTIFS(機能要件チェックリスト!$A$2:$A$130,"統制・監査",機能要件チェックリスト!$F$2:$F$130,"必須",機能要件チェックリスト!$G$2:$G$130,"△*")</f>
        <v>0</v>
      </c>
      <c r="F28" s="40" t="n">
        <f aca="false">COUNTIFS(機能要件チェックリスト!$A$2:$A$130,"統制・監査",機能要件チェックリスト!$F$2:$F$130,"必須",機能要件チェックリスト!$G$2:$G$130,"×*")</f>
        <v>0</v>
      </c>
    </row>
    <row r="29" customFormat="false" ht="18" hidden="false" customHeight="true" outlineLevel="0" collapsed="false">
      <c r="A29" s="39" t="s">
        <v>303</v>
      </c>
      <c r="B29" s="40" t="n">
        <f aca="false">COUNTIF(機能要件チェックリスト!$A$2:$A$130,"グループ会社")</f>
        <v>4</v>
      </c>
      <c r="C29" s="40" t="n">
        <f aca="false">COUNTIFS(機能要件チェックリスト!$A$2:$A$130,"グループ会社",機能要件チェックリスト!$F$2:$F$130,"必須")</f>
        <v>0</v>
      </c>
      <c r="D29" s="40" t="n">
        <f aca="false">COUNTIFS(機能要件チェックリスト!$A$2:$A$130,"グループ会社",機能要件チェックリスト!$F$2:$F$130,"必須",機能要件チェックリスト!$G$2:$G$130,"◯*")</f>
        <v>0</v>
      </c>
      <c r="E29" s="40" t="n">
        <f aca="false">COUNTIFS(機能要件チェックリスト!$A$2:$A$130,"グループ会社",機能要件チェックリスト!$F$2:$F$130,"必須",機能要件チェックリスト!$G$2:$G$130,"△*")</f>
        <v>0</v>
      </c>
      <c r="F29" s="40" t="n">
        <f aca="false">COUNTIFS(機能要件チェックリスト!$A$2:$A$130,"グループ会社",機能要件チェックリスト!$F$2:$F$130,"必須",機能要件チェックリスト!$G$2:$G$130,"×*")</f>
        <v>0</v>
      </c>
    </row>
    <row r="30" customFormat="false" ht="18" hidden="false" customHeight="true" outlineLevel="0" collapsed="false">
      <c r="A30" s="39" t="s">
        <v>312</v>
      </c>
      <c r="B30" s="40" t="n">
        <f aca="false">COUNTIF(機能要件チェックリスト!$A$2:$A$130,"管理・運用")</f>
        <v>7</v>
      </c>
      <c r="C30" s="40" t="n">
        <f aca="false">COUNTIFS(機能要件チェックリスト!$A$2:$A$130,"管理・運用",機能要件チェックリスト!$F$2:$F$130,"必須")</f>
        <v>0</v>
      </c>
      <c r="D30" s="40" t="n">
        <f aca="false">COUNTIFS(機能要件チェックリスト!$A$2:$A$130,"管理・運用",機能要件チェックリスト!$F$2:$F$130,"必須",機能要件チェックリスト!$G$2:$G$130,"◯*")</f>
        <v>0</v>
      </c>
      <c r="E30" s="40" t="n">
        <f aca="false">COUNTIFS(機能要件チェックリスト!$A$2:$A$130,"管理・運用",機能要件チェックリスト!$F$2:$F$130,"必須",機能要件チェックリスト!$G$2:$G$130,"△*")</f>
        <v>0</v>
      </c>
      <c r="F30" s="40" t="n">
        <f aca="false">COUNTIFS(機能要件チェックリスト!$A$2:$A$130,"管理・運用",機能要件チェックリスト!$F$2:$F$130,"必須",機能要件チェックリスト!$G$2:$G$130,"×*")</f>
        <v>0</v>
      </c>
    </row>
    <row r="31" customFormat="false" ht="18" hidden="false" customHeight="true" outlineLevel="0" collapsed="false">
      <c r="A31" s="39" t="s">
        <v>327</v>
      </c>
      <c r="B31" s="40" t="n">
        <f aca="false">COUNTIF(機能要件チェックリスト!$A$2:$A$130,"利用環境")</f>
        <v>6</v>
      </c>
      <c r="C31" s="40" t="n">
        <f aca="false">COUNTIFS(機能要件チェックリスト!$A$2:$A$130,"利用環境",機能要件チェックリスト!$F$2:$F$130,"必須")</f>
        <v>0</v>
      </c>
      <c r="D31" s="40" t="n">
        <f aca="false">COUNTIFS(機能要件チェックリスト!$A$2:$A$130,"利用環境",機能要件チェックリスト!$F$2:$F$130,"必須",機能要件チェックリスト!$G$2:$G$130,"◯*")</f>
        <v>0</v>
      </c>
      <c r="E31" s="40" t="n">
        <f aca="false">COUNTIFS(機能要件チェックリスト!$A$2:$A$130,"利用環境",機能要件チェックリスト!$F$2:$F$130,"必須",機能要件チェックリスト!$G$2:$G$130,"△*")</f>
        <v>0</v>
      </c>
      <c r="F31" s="40" t="n">
        <f aca="false">COUNTIFS(機能要件チェックリスト!$A$2:$A$130,"利用環境",機能要件チェックリスト!$F$2:$F$130,"必須",機能要件チェックリスト!$G$2:$G$130,"×*")</f>
        <v>0</v>
      </c>
    </row>
    <row r="32" customFormat="false" ht="18" hidden="false" customHeight="true" outlineLevel="0" collapsed="false">
      <c r="A32" s="39" t="s">
        <v>340</v>
      </c>
      <c r="B32" s="40" t="n">
        <f aca="false">COUNTIF(機能要件チェックリスト!$A$2:$A$130,"セキュリティ")</f>
        <v>5</v>
      </c>
      <c r="C32" s="40" t="n">
        <f aca="false">COUNTIFS(機能要件チェックリスト!$A$2:$A$130,"セキュリティ",機能要件チェックリスト!$F$2:$F$130,"必須")</f>
        <v>0</v>
      </c>
      <c r="D32" s="40" t="n">
        <f aca="false">COUNTIFS(機能要件チェックリスト!$A$2:$A$130,"セキュリティ",機能要件チェックリスト!$F$2:$F$130,"必須",機能要件チェックリスト!$G$2:$G$130,"◯*")</f>
        <v>0</v>
      </c>
      <c r="E32" s="40" t="n">
        <f aca="false">COUNTIFS(機能要件チェックリスト!$A$2:$A$130,"セキュリティ",機能要件チェックリスト!$F$2:$F$130,"必須",機能要件チェックリスト!$G$2:$G$130,"△*")</f>
        <v>0</v>
      </c>
      <c r="F32" s="40" t="n">
        <f aca="false">COUNTIFS(機能要件チェックリスト!$A$2:$A$130,"セキュリティ",機能要件チェックリスト!$F$2:$F$130,"必須",機能要件チェックリスト!$G$2:$G$130,"×*")</f>
        <v>0</v>
      </c>
    </row>
    <row r="33" customFormat="false" ht="18" hidden="false" customHeight="true" outlineLevel="0" collapsed="false">
      <c r="A33" s="39" t="s">
        <v>351</v>
      </c>
      <c r="B33" s="40" t="n">
        <f aca="false">COUNTIF(機能要件チェックリスト!$A$2:$A$130,"契約・費用")</f>
        <v>8</v>
      </c>
      <c r="C33" s="40" t="n">
        <f aca="false">COUNTIFS(機能要件チェックリスト!$A$2:$A$130,"契約・費用",機能要件チェックリスト!$F$2:$F$130,"必須")</f>
        <v>0</v>
      </c>
      <c r="D33" s="40" t="n">
        <f aca="false">COUNTIFS(機能要件チェックリスト!$A$2:$A$130,"契約・費用",機能要件チェックリスト!$F$2:$F$130,"必須",機能要件チェックリスト!$G$2:$G$130,"◯*")</f>
        <v>0</v>
      </c>
      <c r="E33" s="40" t="n">
        <f aca="false">COUNTIFS(機能要件チェックリスト!$A$2:$A$130,"契約・費用",機能要件チェックリスト!$F$2:$F$130,"必須",機能要件チェックリスト!$G$2:$G$130,"△*")</f>
        <v>0</v>
      </c>
      <c r="F33" s="40" t="n">
        <f aca="false">COUNTIFS(機能要件チェックリスト!$A$2:$A$130,"契約・費用",機能要件チェックリスト!$F$2:$F$130,"必須",機能要件チェックリスト!$G$2:$G$130,"×*")</f>
        <v>0</v>
      </c>
    </row>
    <row r="35" customFormat="false" ht="19.5" hidden="false" customHeight="true" outlineLevel="0" collapsed="false">
      <c r="A35" s="36" t="s">
        <v>387</v>
      </c>
    </row>
    <row r="36" customFormat="false" ht="30" hidden="false" customHeight="true" outlineLevel="0" collapsed="false">
      <c r="A36" s="37" t="s">
        <v>388</v>
      </c>
      <c r="B36" s="37" t="s">
        <v>372</v>
      </c>
    </row>
    <row r="37" customFormat="false" ht="18" hidden="false" customHeight="true" outlineLevel="0" collapsed="false">
      <c r="A37" s="39" t="s">
        <v>38</v>
      </c>
      <c r="B37" s="40" t="n">
        <f aca="false">COUNTIF(機能要件チェックリスト!$I$2:$I$130,"なし（標準）")</f>
        <v>0</v>
      </c>
    </row>
    <row r="38" customFormat="false" ht="18" hidden="false" customHeight="true" outlineLevel="0" collapsed="false">
      <c r="A38" s="39" t="s">
        <v>389</v>
      </c>
      <c r="B38" s="40" t="n">
        <f aca="false">COUNTIF(機能要件チェックリスト!$I$2:$I$130,"あり（オプション）")</f>
        <v>0</v>
      </c>
    </row>
    <row r="39" customFormat="false" ht="18" hidden="false" customHeight="true" outlineLevel="0" collapsed="false">
      <c r="A39" s="39" t="s">
        <v>390</v>
      </c>
      <c r="B39" s="40" t="n">
        <f aca="false">COUNTIF(機能要件チェックリスト!$I$2:$I$130,"あり（個別開発）")</f>
        <v>0</v>
      </c>
    </row>
    <row r="40" customFormat="false" ht="18" hidden="false" customHeight="true" outlineLevel="0" collapsed="false">
      <c r="A40" s="39" t="s">
        <v>376</v>
      </c>
      <c r="B40" s="40" t="n">
        <f aca="false">COUNTIF(機能要件チェックリスト!$I$2:$I$130,"－ 該当なし")</f>
        <v>0</v>
      </c>
    </row>
    <row r="42" customFormat="false" ht="18" hidden="false" customHeight="true" outlineLevel="0" collapsed="false">
      <c r="A42" s="42" t="s">
        <v>391</v>
      </c>
    </row>
    <row r="43" customFormat="false" ht="18" hidden="false" customHeight="true" outlineLevel="0" collapsed="false">
      <c r="A43" s="42" t="s">
        <v>392</v>
      </c>
    </row>
    <row r="44" customFormat="false" ht="18" hidden="false" customHeight="true" outlineLevel="0" collapsed="false">
      <c r="A44" s="42" t="s">
        <v>393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2026-08-14T14:28:05Z</dcterms:created>
  <dc:creator>openpyxl</dc:creator>
  <dc:description/>
  <dc:language>en-US</dc:language>
  <cp:lastModifiedBy>Kyosuke Nishio</cp:lastModifiedBy>
  <dcterms:modified xsi:type="dcterms:W3CDTF">2026-08-21T04:50:11Z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