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間経営計画書" sheetId="1" state="visible" r:id="rId1"/>
    <sheet xmlns:r="http://schemas.openxmlformats.org/officeDocument/2006/relationships" name="原価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'年間経営計画書'!$A$1:$F$42</definedName>
    <definedName name="_xlnm.Print_Area" localSheetId="1">'原価・粗利（社内用）'!$A$1:$L$27</definedName>
    <definedName name="_xlnm.Print_Area" localSheetId="2">'設定'!$A$1:$E$41</definedName>
    <definedName name="_xlnm.Print_Area" localSheetId="3">'使い方'!$A$1:$A$41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%"/>
    <numFmt numFmtId="165" formatCode="0&quot;件&quot;"/>
    <numFmt numFmtId="166" formatCode="0.0&quot;件&quot;"/>
    <numFmt numFmtId="167" formatCode="yyyy&quot;年&quot;m&quot;月&quot;"/>
    <numFmt numFmtId="168" formatCode="yyyy-mm-dd"/>
  </numFmts>
  <fonts count="19">
    <font>
      <name val="Calibri"/>
      <family val="2"/>
      <color theme="1"/>
      <sz val="11"/>
      <scheme val="minor"/>
    </font>
    <font>
      <name val="游ゴシック"/>
      <b val="1"/>
      <color rgb="002F0C86"/>
      <sz val="16"/>
    </font>
    <font>
      <name val="游ゴシック"/>
      <b val="1"/>
      <sz val="11"/>
    </font>
    <font>
      <name val="游ゴシック"/>
      <sz val="10"/>
    </font>
    <font>
      <name val="游ゴシック"/>
      <color rgb="FF555555"/>
      <sz val="9"/>
    </font>
    <font>
      <name val="游ゴシック"/>
      <b val="1"/>
      <color rgb="FFFFFFFF"/>
      <sz val="11"/>
    </font>
    <font>
      <name val="游ゴシック"/>
      <sz val="11"/>
    </font>
    <font>
      <name val="游ゴシック"/>
      <color rgb="002F0C86"/>
      <sz val="9"/>
    </font>
    <font>
      <name val="游ゴシック"/>
      <b val="1"/>
      <color rgb="FFFFFFFF"/>
      <sz val="10"/>
    </font>
    <font>
      <name val="游ゴシック"/>
      <color rgb="FF000000"/>
      <sz val="10"/>
    </font>
    <font>
      <name val="游ゴシック"/>
      <b val="1"/>
      <sz val="10"/>
    </font>
    <font>
      <name val="游ゴシック"/>
      <b val="1"/>
      <color rgb="002F0C86"/>
      <sz val="10"/>
    </font>
    <font>
      <name val="游ゴシック"/>
      <b val="1"/>
      <color rgb="002F0C86"/>
      <sz val="12"/>
    </font>
    <font>
      <name val="游ゴシック"/>
      <b val="1"/>
    </font>
    <font>
      <name val="游ゴシック"/>
      <b val="1"/>
      <color rgb="002F0C86"/>
      <sz val="15"/>
    </font>
    <font>
      <name val="游ゴシック"/>
      <b val="1"/>
      <color rgb="00C00000"/>
      <sz val="9"/>
    </font>
    <font>
      <name val="游ゴシック"/>
      <b val="1"/>
      <color rgb="002F0C86"/>
      <sz val="9"/>
    </font>
    <font>
      <name val="游ゴシック"/>
      <color rgb="00C00000"/>
      <sz val="9"/>
    </font>
    <font>
      <name val="游ゴシック"/>
      <b val="1"/>
      <color rgb="002F0C86"/>
      <sz val="11"/>
    </font>
  </fonts>
  <fills count="6">
    <fill>
      <patternFill/>
    </fill>
    <fill>
      <patternFill patternType="gray125"/>
    </fill>
    <fill>
      <patternFill patternType="solid">
        <fgColor rgb="FF540FE9"/>
      </patternFill>
    </fill>
    <fill>
      <patternFill patternType="solid">
        <fgColor rgb="FFFFF9E3"/>
      </patternFill>
    </fill>
    <fill>
      <patternFill patternType="solid">
        <fgColor rgb="FFF6F3FC"/>
      </patternFill>
    </fill>
    <fill>
      <patternFill patternType="solid">
        <fgColor rgb="FFEDE7FB"/>
      </patternFill>
    </fill>
  </fills>
  <borders count="2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vertical="center" wrapText="1"/>
    </xf>
    <xf numFmtId="0" fontId="5" fillId="2" borderId="0" applyAlignment="1" pivotButton="0" quotePrefix="0" xfId="0">
      <alignment horizontal="left" vertical="center" indent="1"/>
    </xf>
    <xf numFmtId="0" fontId="6" fillId="3" borderId="1" applyAlignment="1" pivotButton="0" quotePrefix="0" xfId="0">
      <alignment vertical="center" wrapText="1" indent="1"/>
    </xf>
    <xf numFmtId="0" fontId="0" fillId="0" borderId="1" pivotButton="0" quotePrefix="0" xfId="0"/>
    <xf numFmtId="0" fontId="7" fillId="0" borderId="0" applyAlignment="1" pivotButton="0" quotePrefix="0" xfId="0">
      <alignment vertical="center" wrapText="1"/>
    </xf>
    <xf numFmtId="0" fontId="8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3" fontId="9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vertical="center" indent="1"/>
    </xf>
    <xf numFmtId="0" fontId="10" fillId="4" borderId="1" pivotButton="0" quotePrefix="0" xfId="0"/>
    <xf numFmtId="3" fontId="11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vertical="center" indent="1"/>
    </xf>
    <xf numFmtId="164" fontId="9" fillId="0" borderId="1" applyAlignment="1" pivotButton="0" quotePrefix="0" xfId="0">
      <alignment horizontal="right" vertical="center"/>
    </xf>
    <xf numFmtId="0" fontId="10" fillId="5" borderId="1" pivotButton="0" quotePrefix="0" xfId="0"/>
    <xf numFmtId="3" fontId="12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vertical="center" indent="1"/>
    </xf>
    <xf numFmtId="165" fontId="9" fillId="0" borderId="1" applyAlignment="1" pivotButton="0" quotePrefix="0" xfId="0">
      <alignment horizontal="right" vertical="center"/>
    </xf>
    <xf numFmtId="166" fontId="9" fillId="0" borderId="1" applyAlignment="1" pivotButton="0" quotePrefix="0" xfId="0">
      <alignment horizontal="right" vertical="center"/>
    </xf>
    <xf numFmtId="164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0" fontId="13" fillId="4" borderId="1" pivotButton="0" quotePrefix="0" xfId="0"/>
    <xf numFmtId="164" fontId="13" fillId="4" borderId="1" pivotButton="0" quotePrefix="0" xfId="0"/>
    <xf numFmtId="3" fontId="13" fillId="4" borderId="1" pivotButton="0" quotePrefix="0" xfId="0"/>
    <xf numFmtId="0" fontId="0" fillId="4" borderId="1" pivotButton="0" quotePrefix="0" xfId="0"/>
    <xf numFmtId="165" fontId="13" fillId="4" borderId="1" pivotButton="0" quotePrefix="0" xfId="0"/>
    <xf numFmtId="0" fontId="10" fillId="0" borderId="1" pivotButton="0" quotePrefix="0" xfId="0"/>
    <xf numFmtId="0" fontId="3" fillId="3" borderId="1" applyAlignment="1" pivotButton="0" quotePrefix="0" xfId="0">
      <alignment vertical="center" wrapText="1" indent="1"/>
    </xf>
    <xf numFmtId="0" fontId="14" fillId="0" borderId="0" pivotButton="0" quotePrefix="0" xfId="0"/>
    <xf numFmtId="0" fontId="4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167" fontId="0" fillId="0" borderId="1" applyAlignment="1" pivotButton="0" quotePrefix="0" xfId="0">
      <alignment horizontal="center" vertical="center"/>
    </xf>
    <xf numFmtId="164" fontId="0" fillId="3" borderId="1" pivotButton="0" quotePrefix="0" xfId="0"/>
    <xf numFmtId="3" fontId="0" fillId="3" borderId="1" pivotButton="0" quotePrefix="0" xfId="0"/>
    <xf numFmtId="0" fontId="16" fillId="0" borderId="0" pivotButton="0" quotePrefix="0" xfId="0"/>
    <xf numFmtId="0" fontId="17" fillId="0" borderId="0" applyAlignment="1" pivotButton="0" quotePrefix="0" xfId="0">
      <alignment vertical="center"/>
    </xf>
    <xf numFmtId="0" fontId="7" fillId="0" borderId="0" applyAlignment="1" pivotButton="0" quotePrefix="0" xfId="0">
      <alignment vertical="center"/>
    </xf>
    <xf numFmtId="0" fontId="3" fillId="3" borderId="1" pivotButton="0" quotePrefix="0" xfId="0"/>
    <xf numFmtId="167" fontId="3" fillId="3" borderId="1" pivotButton="0" quotePrefix="0" xfId="0"/>
    <xf numFmtId="3" fontId="18" fillId="4" borderId="1" pivotButton="0" quotePrefix="0" xfId="0"/>
    <xf numFmtId="0" fontId="4" fillId="0" borderId="1" applyAlignment="1" pivotButton="0" quotePrefix="0" xfId="0">
      <alignment vertical="center" wrapText="1"/>
    </xf>
    <xf numFmtId="164" fontId="13" fillId="0" borderId="1" pivotButton="0" quotePrefix="0" xfId="0"/>
    <xf numFmtId="164" fontId="18" fillId="4" borderId="1" pivotButton="0" quotePrefix="0" xfId="0"/>
    <xf numFmtId="0" fontId="0" fillId="0" borderId="0" applyAlignment="1" pivotButton="0" quotePrefix="0" xfId="0">
      <alignment vertical="top" wrapText="1"/>
    </xf>
    <xf numFmtId="0" fontId="18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38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23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35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33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F3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15" customWidth="1" min="3" max="3"/>
    <col width="13" customWidth="1" min="4" max="4"/>
    <col width="15" customWidth="1" min="5" max="5"/>
    <col width="17" customWidth="1" min="6" max="6"/>
  </cols>
  <sheetData>
    <row r="1">
      <c r="A1" s="1" t="inlineStr">
        <is>
          <t>年間経営計画書</t>
        </is>
      </c>
    </row>
    <row r="2">
      <c r="A2" s="2">
        <f>IF('設定'!$B$5="","（設定シートに会社名を入れてください）",'設定'!$B$5)</f>
        <v/>
      </c>
      <c r="D2" s="3">
        <f>IF('設定'!$B$7="",'設定'!$B$6,'設定'!$B$6&amp;"（"&amp;TEXT('設定'!$B$7,"yyyy年m月")&amp;"〜"&amp;TEXT(EDATE('設定'!$B$7,11),"yyyy年m月")&amp;"）")</f>
        <v/>
      </c>
    </row>
    <row r="3">
      <c r="A3" s="4" t="inlineStr">
        <is>
          <t>1年に一度これを埋めて、月に一度だけ見返すための1枚です。数字は「設定」シートを書き換えると自動で変わります。（金額はすべて税抜）</t>
        </is>
      </c>
    </row>
    <row r="5" ht="22" customHeight="1">
      <c r="A5" s="5" t="inlineStr">
        <is>
          <t>【今期の方針】　今期どこで勝負するかを、ひとことで</t>
        </is>
      </c>
    </row>
    <row r="6" ht="30" customHeight="1">
      <c r="A6" s="6" t="inlineStr">
        <is>
          <t>元請のリフォーム・改修を増やし、粗利率25%を下回る応援仕事は受けすぎない。</t>
        </is>
      </c>
      <c r="B6" s="7" t="n"/>
      <c r="C6" s="7" t="n"/>
      <c r="D6" s="7" t="n"/>
      <c r="E6" s="7" t="n"/>
      <c r="F6" s="7" t="n"/>
    </row>
    <row r="7">
      <c r="A7" s="8" t="inlineStr">
        <is>
          <t>※サンプルです。書き換えてください。数字より先に「何をやるか」を決めると、下の数字が意味を持ちます。</t>
        </is>
      </c>
    </row>
    <row r="9" ht="22" customHeight="1">
      <c r="A9" s="5" t="inlineStr">
        <is>
          <t>【年間の目標】　粗利から逆算して、今期の売上目標を決める</t>
        </is>
      </c>
    </row>
    <row r="10" ht="20" customHeight="1">
      <c r="A10" s="9" t="inlineStr">
        <is>
          <t>項目</t>
        </is>
      </c>
      <c r="B10" s="9" t="inlineStr">
        <is>
          <t>金額・数字</t>
        </is>
      </c>
      <c r="C10" s="9" t="inlineStr">
        <is>
          <t>計算のしかた・見かた</t>
        </is>
      </c>
      <c r="D10" s="7" t="n"/>
      <c r="E10" s="7" t="n"/>
      <c r="F10" s="7" t="n"/>
    </row>
    <row r="11" ht="22" customHeight="1">
      <c r="A11" s="10" t="inlineStr">
        <is>
          <t>① 固定費（年間）</t>
        </is>
      </c>
      <c r="B11" s="11">
        <f>'設定'!$B$16</f>
        <v/>
      </c>
      <c r="C11" s="12" t="inlineStr">
        <is>
          <t>工事がなくても出ていくお金の1年分。設定シートの合計です。</t>
        </is>
      </c>
      <c r="D11" s="7" t="n"/>
      <c r="E11" s="7" t="n"/>
      <c r="F11" s="7" t="n"/>
    </row>
    <row r="12" ht="22" customHeight="1">
      <c r="A12" s="10" t="inlineStr">
        <is>
          <t>② 目標利益（年間）</t>
        </is>
      </c>
      <c r="B12" s="11">
        <f>'設定'!$B$20</f>
        <v/>
      </c>
      <c r="C12" s="12" t="inlineStr">
        <is>
          <t>1年やって会社に残したい利益。ここを先に決めます。</t>
        </is>
      </c>
      <c r="D12" s="7" t="n"/>
      <c r="E12" s="7" t="n"/>
      <c r="F12" s="7" t="n"/>
    </row>
    <row r="13" ht="22" customHeight="1">
      <c r="A13" s="13" t="inlineStr">
        <is>
          <t>③ 必要粗利（①＋②）</t>
        </is>
      </c>
      <c r="B13" s="14">
        <f>'設定'!$B$21</f>
        <v/>
      </c>
      <c r="C13" s="15" t="inlineStr">
        <is>
          <t>この粗利を稼げば、固定費を払って②が残ります。</t>
        </is>
      </c>
      <c r="D13" s="7" t="n"/>
      <c r="E13" s="7" t="n"/>
      <c r="F13" s="7" t="n"/>
    </row>
    <row r="14" ht="22" customHeight="1">
      <c r="A14" s="10" t="inlineStr">
        <is>
          <t>④ 加重平均の粗利率</t>
        </is>
      </c>
      <c r="B14" s="16">
        <f>'設定'!$B$33</f>
        <v/>
      </c>
      <c r="C14" s="12" t="inlineStr">
        <is>
          <t>下の「構成比×想定粗利率」から自動計算しています。</t>
        </is>
      </c>
      <c r="D14" s="7" t="n"/>
      <c r="E14" s="7" t="n"/>
      <c r="F14" s="7" t="n"/>
    </row>
    <row r="15" ht="22" customHeight="1">
      <c r="A15" s="17" t="inlineStr">
        <is>
          <t>⑤ 必要売上（完成工事高）</t>
        </is>
      </c>
      <c r="B15" s="18">
        <f>IF(OR('設定'!$B$33="",'設定'!$B$33=0),"",ROUND('設定'!$B$21/'設定'!$B$33,0))</f>
        <v/>
      </c>
      <c r="C15" s="19" t="inlineStr">
        <is>
          <t>③÷④。これが今期の売上目標。売上から決めません。</t>
        </is>
      </c>
      <c r="D15" s="7" t="n"/>
      <c r="E15" s="7" t="n"/>
      <c r="F15" s="7" t="n"/>
    </row>
    <row r="16" ht="22" customHeight="1">
      <c r="A16" s="10" t="inlineStr">
        <is>
          <t>⑥ 月平均の売上</t>
        </is>
      </c>
      <c r="B16" s="11">
        <f>IF(B15="","",ROUND(B15/12,0))</f>
        <v/>
      </c>
      <c r="C16" s="12" t="inlineStr">
        <is>
          <t>⑤÷12。毎月これくらいの完成工事高が要ります。</t>
        </is>
      </c>
      <c r="D16" s="7" t="n"/>
      <c r="E16" s="7" t="n"/>
      <c r="F16" s="7" t="n"/>
    </row>
    <row r="17" ht="22" customHeight="1">
      <c r="A17" s="10" t="inlineStr">
        <is>
          <t>⑦ 月平均の粗利</t>
        </is>
      </c>
      <c r="B17" s="11">
        <f>IF(B13="","",ROUND(B13/12,0))</f>
        <v/>
      </c>
      <c r="C17" s="12" t="inlineStr">
        <is>
          <t>③÷12。毎月この線を超えたかを月次シートで見ます。</t>
        </is>
      </c>
      <c r="D17" s="7" t="n"/>
      <c r="E17" s="7" t="n"/>
      <c r="F17" s="7" t="n"/>
    </row>
    <row r="18" ht="22" customHeight="1">
      <c r="A18" s="10" t="inlineStr">
        <is>
          <t>⑧ 必要な受注件数（年間）</t>
        </is>
      </c>
      <c r="B18" s="20">
        <f>IF(F29="","",F29)</f>
        <v/>
      </c>
      <c r="C18" s="12" t="inlineStr">
        <is>
          <t>下の内訳の合計。平均金額から出したざっくりの件数。</t>
        </is>
      </c>
      <c r="D18" s="7" t="n"/>
      <c r="E18" s="7" t="n"/>
      <c r="F18" s="7" t="n"/>
    </row>
    <row r="19" ht="22" customHeight="1">
      <c r="A19" s="10" t="inlineStr">
        <is>
          <t>⑨ 月あたりの受注件数</t>
        </is>
      </c>
      <c r="B19" s="21">
        <f>IF(B18="","",ROUND(B18/12,1))</f>
        <v/>
      </c>
      <c r="C19" s="12" t="inlineStr">
        <is>
          <t>⑧÷12。「月に何件とればいいか」まで落とします。</t>
        </is>
      </c>
      <c r="D19" s="7" t="n"/>
      <c r="E19" s="7" t="n"/>
      <c r="F19" s="7" t="n"/>
    </row>
    <row r="21" ht="22" customHeight="1">
      <c r="A21" s="5" t="inlineStr">
        <is>
          <t>【工事種別ごとの内訳】　その売上目標、どの仕事で積むのか</t>
        </is>
      </c>
    </row>
    <row r="22" ht="30" customHeight="1">
      <c r="A22" s="9" t="inlineStr">
        <is>
          <t>工事種別</t>
        </is>
      </c>
      <c r="B22" s="9" t="inlineStr">
        <is>
          <t>構成比</t>
        </is>
      </c>
      <c r="C22" s="9" t="inlineStr">
        <is>
          <t>目標売上</t>
        </is>
      </c>
      <c r="D22" s="9" t="inlineStr">
        <is>
          <t>想定粗利率</t>
        </is>
      </c>
      <c r="E22" s="9" t="inlineStr">
        <is>
          <t>目標粗利</t>
        </is>
      </c>
      <c r="F22" s="9" t="inlineStr">
        <is>
          <t>必要件数（目安）</t>
        </is>
      </c>
    </row>
    <row r="23" ht="19" customHeight="1">
      <c r="A23" s="10">
        <f>IF('設定'!$A$26="","",'設定'!$A$26)</f>
        <v/>
      </c>
      <c r="B23" s="22">
        <f>IF('設定'!$A$26="","",'設定'!$B$26)</f>
        <v/>
      </c>
      <c r="C23" s="23">
        <f>IF(OR('設定'!$A$26="",'年間経営計画書'!$B$15="",SUM('設定'!$B$26:$B$31)=0),"",ROUND('年間経営計画書'!$B$15*SUM('設定'!$B$26:$B$26)/SUM('設定'!$B$26:$B$31),0)-ROUND('年間経営計画書'!$B$15*0/SUM('設定'!$B$26:$B$31),0))</f>
        <v/>
      </c>
      <c r="D23" s="22">
        <f>IF('設定'!$A$26="","",'設定'!$C$26)</f>
        <v/>
      </c>
      <c r="E23" s="23">
        <f>IF(C23="","",ROUND(C23*D23,0))</f>
        <v/>
      </c>
      <c r="F23" s="24">
        <f>IF(OR(C23="",'設定'!$D$26="",'設定'!$D$26=0),"",ROUNDUP(C23/'設定'!$D$26,0))</f>
        <v/>
      </c>
    </row>
    <row r="24" ht="19" customHeight="1">
      <c r="A24" s="10">
        <f>IF('設定'!$A$27="","",'設定'!$A$27)</f>
        <v/>
      </c>
      <c r="B24" s="22">
        <f>IF('設定'!$A$27="","",'設定'!$B$27)</f>
        <v/>
      </c>
      <c r="C24" s="23">
        <f>IF(OR('設定'!$A$27="",'年間経営計画書'!$B$15="",SUM('設定'!$B$26:$B$31)=0),"",ROUND('年間経営計画書'!$B$15*SUM('設定'!$B$26:$B$27)/SUM('設定'!$B$26:$B$31),0)-ROUND('年間経営計画書'!$B$15*SUM('設定'!$B$26:$B$26)/SUM('設定'!$B$26:$B$31),0))</f>
        <v/>
      </c>
      <c r="D24" s="22">
        <f>IF('設定'!$A$27="","",'設定'!$C$27)</f>
        <v/>
      </c>
      <c r="E24" s="23">
        <f>IF(C24="","",ROUND(C24*D24,0))</f>
        <v/>
      </c>
      <c r="F24" s="24">
        <f>IF(OR(C24="",'設定'!$D$27="",'設定'!$D$27=0),"",ROUNDUP(C24/'設定'!$D$27,0))</f>
        <v/>
      </c>
    </row>
    <row r="25" ht="19" customHeight="1">
      <c r="A25" s="10">
        <f>IF('設定'!$A$28="","",'設定'!$A$28)</f>
        <v/>
      </c>
      <c r="B25" s="22">
        <f>IF('設定'!$A$28="","",'設定'!$B$28)</f>
        <v/>
      </c>
      <c r="C25" s="23">
        <f>IF(OR('設定'!$A$28="",'年間経営計画書'!$B$15="",SUM('設定'!$B$26:$B$31)=0),"",ROUND('年間経営計画書'!$B$15*SUM('設定'!$B$26:$B$28)/SUM('設定'!$B$26:$B$31),0)-ROUND('年間経営計画書'!$B$15*SUM('設定'!$B$26:$B$27)/SUM('設定'!$B$26:$B$31),0))</f>
        <v/>
      </c>
      <c r="D25" s="22">
        <f>IF('設定'!$A$28="","",'設定'!$C$28)</f>
        <v/>
      </c>
      <c r="E25" s="23">
        <f>IF(C25="","",ROUND(C25*D25,0))</f>
        <v/>
      </c>
      <c r="F25" s="24">
        <f>IF(OR(C25="",'設定'!$D$28="",'設定'!$D$28=0),"",ROUNDUP(C25/'設定'!$D$28,0))</f>
        <v/>
      </c>
    </row>
    <row r="26" ht="19" customHeight="1">
      <c r="A26" s="10">
        <f>IF('設定'!$A$29="","",'設定'!$A$29)</f>
        <v/>
      </c>
      <c r="B26" s="22">
        <f>IF('設定'!$A$29="","",'設定'!$B$29)</f>
        <v/>
      </c>
      <c r="C26" s="23">
        <f>IF(OR('設定'!$A$29="",'年間経営計画書'!$B$15="",SUM('設定'!$B$26:$B$31)=0),"",ROUND('年間経営計画書'!$B$15*SUM('設定'!$B$26:$B$29)/SUM('設定'!$B$26:$B$31),0)-ROUND('年間経営計画書'!$B$15*SUM('設定'!$B$26:$B$28)/SUM('設定'!$B$26:$B$31),0))</f>
        <v/>
      </c>
      <c r="D26" s="22">
        <f>IF('設定'!$A$29="","",'設定'!$C$29)</f>
        <v/>
      </c>
      <c r="E26" s="23">
        <f>IF(C26="","",ROUND(C26*D26,0))</f>
        <v/>
      </c>
      <c r="F26" s="24">
        <f>IF(OR(C26="",'設定'!$D$29="",'設定'!$D$29=0),"",ROUNDUP(C26/'設定'!$D$29,0))</f>
        <v/>
      </c>
    </row>
    <row r="27" ht="19" customHeight="1">
      <c r="A27" s="10">
        <f>IF('設定'!$A$30="","",'設定'!$A$30)</f>
        <v/>
      </c>
      <c r="B27" s="22">
        <f>IF('設定'!$A$30="","",'設定'!$B$30)</f>
        <v/>
      </c>
      <c r="C27" s="23">
        <f>IF(OR('設定'!$A$30="",'年間経営計画書'!$B$15="",SUM('設定'!$B$26:$B$31)=0),"",ROUND('年間経営計画書'!$B$15*SUM('設定'!$B$26:$B$30)/SUM('設定'!$B$26:$B$31),0)-ROUND('年間経営計画書'!$B$15*SUM('設定'!$B$26:$B$29)/SUM('設定'!$B$26:$B$31),0))</f>
        <v/>
      </c>
      <c r="D27" s="22">
        <f>IF('設定'!$A$30="","",'設定'!$C$30)</f>
        <v/>
      </c>
      <c r="E27" s="23">
        <f>IF(C27="","",ROUND(C27*D27,0))</f>
        <v/>
      </c>
      <c r="F27" s="24">
        <f>IF(OR(C27="",'設定'!$D$30="",'設定'!$D$30=0),"",ROUNDUP(C27/'設定'!$D$30,0))</f>
        <v/>
      </c>
    </row>
    <row r="28" ht="19" customHeight="1">
      <c r="A28" s="10">
        <f>IF('設定'!$A$31="","",'設定'!$A$31)</f>
        <v/>
      </c>
      <c r="B28" s="22">
        <f>IF('設定'!$A$31="","",'設定'!$B$31)</f>
        <v/>
      </c>
      <c r="C28" s="23">
        <f>IF(OR('設定'!$A$31="",'年間経営計画書'!$B$15="",SUM('設定'!$B$26:$B$31)=0),"",ROUND('年間経営計画書'!$B$15*SUM('設定'!$B$26:$B$31)/SUM('設定'!$B$26:$B$31),0)-ROUND('年間経営計画書'!$B$15*SUM('設定'!$B$26:$B$30)/SUM('設定'!$B$26:$B$31),0))</f>
        <v/>
      </c>
      <c r="D28" s="22">
        <f>IF('設定'!$A$31="","",'設定'!$C$31)</f>
        <v/>
      </c>
      <c r="E28" s="23">
        <f>IF(C28="","",ROUND(C28*D28,0))</f>
        <v/>
      </c>
      <c r="F28" s="24">
        <f>IF(OR(C28="",'設定'!$D$31="",'設定'!$D$31=0),"",ROUNDUP(C28/'設定'!$D$31,0))</f>
        <v/>
      </c>
    </row>
    <row r="29">
      <c r="A29" s="25" t="inlineStr">
        <is>
          <t>合計</t>
        </is>
      </c>
      <c r="B29" s="26">
        <f>SUM(B23:B28)</f>
        <v/>
      </c>
      <c r="C29" s="27">
        <f>SUM(C23:C28)</f>
        <v/>
      </c>
      <c r="D29" s="28" t="inlineStr"/>
      <c r="E29" s="27">
        <f>SUM(E23:E28)</f>
        <v/>
      </c>
      <c r="F29" s="29">
        <f>SUM(F23:F28)</f>
        <v/>
      </c>
    </row>
    <row r="30">
      <c r="A30" s="4" t="inlineStr">
        <is>
          <t>※構成比の合計が100%になるように「設定」シートで調整してください。端数処理の関係で、目標粗利の合計が③と数円ずれることがあります。</t>
        </is>
      </c>
    </row>
    <row r="32" ht="22" customHeight="1">
      <c r="A32" s="5" t="inlineStr">
        <is>
          <t>【四半期の重点】　その数字にするために、何をやるか</t>
        </is>
      </c>
    </row>
    <row r="33" ht="24" customHeight="1">
      <c r="A33" s="30">
        <f>IF('設定'!$B$7="","第1四半期","第1四半期（"&amp;TEXT(EDATE('設定'!$B$7,0),"m月")&amp;"〜"&amp;TEXT(EDATE('設定'!$B$7,2),"m月")&amp;"）")</f>
        <v/>
      </c>
      <c r="B33" s="31" t="inlineStr">
        <is>
          <t>OB訪問を月5件。リフォームの見積を月8本出す。</t>
        </is>
      </c>
      <c r="C33" s="7" t="n"/>
      <c r="D33" s="7" t="n"/>
      <c r="E33" s="7" t="n"/>
      <c r="F33" s="7" t="n"/>
    </row>
    <row r="34" ht="24" customHeight="1">
      <c r="A34" s="30">
        <f>IF('設定'!$B$7="","第2四半期","第2四半期（"&amp;TEXT(EDATE('設定'!$B$7,3),"m月")&amp;"〜"&amp;TEXT(EDATE('設定'!$B$7,5),"m月")&amp;"）")</f>
        <v/>
      </c>
      <c r="B34" s="31" t="inlineStr">
        <is>
          <t>外注の単価を見直す。材料の仕入先を2社見積にする。</t>
        </is>
      </c>
      <c r="C34" s="7" t="n"/>
      <c r="D34" s="7" t="n"/>
      <c r="E34" s="7" t="n"/>
      <c r="F34" s="7" t="n"/>
    </row>
    <row r="35" ht="24" customHeight="1">
      <c r="A35" s="30">
        <f>IF('設定'!$B$7="","第3四半期","第3四半期（"&amp;TEXT(EDATE('設定'!$B$7,6),"m月")&amp;"〜"&amp;TEXT(EDATE('設定'!$B$7,8),"m月")&amp;"）")</f>
        <v/>
      </c>
      <c r="B35" s="31" t="inlineStr">
        <is>
          <t>上半期の粗利を集計して、下半期の目標を引き直す。</t>
        </is>
      </c>
      <c r="C35" s="7" t="n"/>
      <c r="D35" s="7" t="n"/>
      <c r="E35" s="7" t="n"/>
      <c r="F35" s="7" t="n"/>
    </row>
    <row r="36" ht="24" customHeight="1">
      <c r="A36" s="30">
        <f>IF('設定'!$B$7="","第4四半期","第4四半期（"&amp;TEXT(EDATE('設定'!$B$7,9),"m月")&amp;"〜"&amp;TEXT(EDATE('設定'!$B$7,11),"m月")&amp;"）")</f>
        <v/>
      </c>
      <c r="B36" s="31" t="inlineStr">
        <is>
          <t>来期の固定費（車両の入替・採用）を決める。</t>
        </is>
      </c>
      <c r="C36" s="7" t="n"/>
      <c r="D36" s="7" t="n"/>
      <c r="E36" s="7" t="n"/>
      <c r="F36" s="7" t="n"/>
    </row>
    <row r="37">
      <c r="A37" s="8" t="inlineStr">
        <is>
          <t>※「受注を増やす」「原価を締める」「固定費を見直す」の3方向で書くと、打ち手が具体的になります。サンプルは架空の例です。</t>
        </is>
      </c>
    </row>
  </sheetData>
  <mergeCells count="25">
    <mergeCell ref="D2:F2"/>
    <mergeCell ref="C17:F17"/>
    <mergeCell ref="A37:F37"/>
    <mergeCell ref="A3:F3"/>
    <mergeCell ref="C19:F19"/>
    <mergeCell ref="A21:F21"/>
    <mergeCell ref="A2:C2"/>
    <mergeCell ref="C13:F13"/>
    <mergeCell ref="C18:F18"/>
    <mergeCell ref="A5:F5"/>
    <mergeCell ref="A32:F32"/>
    <mergeCell ref="C15:F15"/>
    <mergeCell ref="C14:F14"/>
    <mergeCell ref="B34:F34"/>
    <mergeCell ref="A9:F9"/>
    <mergeCell ref="C16:F16"/>
    <mergeCell ref="C10:F10"/>
    <mergeCell ref="A30:F30"/>
    <mergeCell ref="B33:F33"/>
    <mergeCell ref="C12:F12"/>
    <mergeCell ref="A6:F6"/>
    <mergeCell ref="C11:F11"/>
    <mergeCell ref="B36:F36"/>
    <mergeCell ref="A7:F7"/>
    <mergeCell ref="B35:F35"/>
  </mergeCells>
  <pageMargins left="0.75" right="0.75" top="1" bottom="1" header="0.5" footer="0.5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L22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9" customWidth="1" min="2" max="2"/>
    <col width="14" customWidth="1" min="3" max="3"/>
    <col width="13" customWidth="1" min="4" max="4"/>
    <col width="15" customWidth="1" min="5" max="5"/>
    <col width="14" customWidth="1" min="6" max="6"/>
    <col width="13" customWidth="1" min="7" max="7"/>
    <col width="9" customWidth="1" min="8" max="8"/>
    <col width="13" customWidth="1" min="9" max="9"/>
    <col width="13" customWidth="1" min="10" max="10"/>
    <col width="10" customWidth="1" min="11" max="11"/>
    <col width="14" customWidth="1" min="12" max="12"/>
  </cols>
  <sheetData>
    <row r="1">
      <c r="A1" s="32" t="inlineStr">
        <is>
          <t>原価・粗利（社内用）｜月次の計画と実績</t>
        </is>
      </c>
    </row>
    <row r="2" ht="14" customHeight="1">
      <c r="A2" s="33" t="inlineStr">
        <is>
          <t>計画（年間目標を月に割った数字）と、実績（その月の完成工事高・工事原価）を並べるシートです。黄色いセルに実績を入れると、粗利・粗利率・計画との差・達成率が自動で出ます。</t>
        </is>
      </c>
    </row>
    <row r="3" ht="14" customHeight="1">
      <c r="A3" s="34" t="inlineStr">
        <is>
          <t>※お客様に見せる紙ではありません。社内用です。金額はすべて税抜で入れてください。</t>
        </is>
      </c>
    </row>
    <row r="5" ht="42" customHeight="1">
      <c r="A5" s="9" t="inlineStr">
        <is>
          <t>月</t>
        </is>
      </c>
      <c r="B5" s="9" t="inlineStr">
        <is>
          <t>配分率</t>
        </is>
      </c>
      <c r="C5" s="9" t="inlineStr">
        <is>
          <t>計画
売上</t>
        </is>
      </c>
      <c r="D5" s="9" t="inlineStr">
        <is>
          <t>計画
粗利</t>
        </is>
      </c>
      <c r="E5" s="9" t="inlineStr">
        <is>
          <t>実績
完成工事高</t>
        </is>
      </c>
      <c r="F5" s="9" t="inlineStr">
        <is>
          <t>実績
工事原価</t>
        </is>
      </c>
      <c r="G5" s="9" t="inlineStr">
        <is>
          <t>実績
粗利（自動）</t>
        </is>
      </c>
      <c r="H5" s="9" t="inlineStr">
        <is>
          <t>粗利率
(自動)</t>
        </is>
      </c>
      <c r="I5" s="9" t="inlineStr">
        <is>
          <t>売上の差
(実績−計画)</t>
        </is>
      </c>
      <c r="J5" s="9" t="inlineStr">
        <is>
          <t>粗利の差
(実績−計画)</t>
        </is>
      </c>
      <c r="K5" s="9" t="inlineStr">
        <is>
          <t>粗利
達成率</t>
        </is>
      </c>
      <c r="L5" s="9" t="inlineStr">
        <is>
          <t>粗利の差
累計</t>
        </is>
      </c>
    </row>
    <row r="6" ht="19" customHeight="1">
      <c r="A6" s="35">
        <f>IF('設定'!$B$7="","",EDATE('設定'!$B$7,0))</f>
        <v/>
      </c>
      <c r="B6" s="36">
        <f>1/12</f>
        <v/>
      </c>
      <c r="C6" s="23">
        <f>IF(OR('年間経営計画書'!$B$15="",SUM($B$6:$B$17)=0),"",ROUND('年間経営計画書'!$B$15*SUM($B$6:$B6)/SUM($B$6:$B$17),0)-ROUND('年間経営計画書'!$B$15*0/SUM($B$6:$B$17),0))</f>
        <v/>
      </c>
      <c r="D6" s="23">
        <f>IF(OR('年間経営計画書'!$B$13="",SUM($B$6:$B$17)=0),"",ROUND('年間経営計画書'!$B$13*SUM($B$6:$B6)/SUM($B$6:$B$17),0)-ROUND('年間経営計画書'!$B$13*0/SUM($B$6:$B$17),0))</f>
        <v/>
      </c>
      <c r="E6" s="37" t="n">
        <v>9800000</v>
      </c>
      <c r="F6" s="37" t="n">
        <v>7100000</v>
      </c>
      <c r="G6" s="23">
        <f>IF(E6="","",E6-F6)</f>
        <v/>
      </c>
      <c r="H6" s="22">
        <f>IF(OR(E6="",E6=0),"",G6/E6)</f>
        <v/>
      </c>
      <c r="I6" s="23">
        <f>IF(OR(E6="",C6=""),"",E6-C6)</f>
        <v/>
      </c>
      <c r="J6" s="23">
        <f>IF(OR(E6="",D6=""),"",G6-D6)</f>
        <v/>
      </c>
      <c r="K6" s="22">
        <f>IF(OR(E6="",D6="",D6=0),"",G6/D6)</f>
        <v/>
      </c>
      <c r="L6" s="23">
        <f>IF(E6="","",SUM($J$6:J6))</f>
        <v/>
      </c>
    </row>
    <row r="7" ht="19" customHeight="1">
      <c r="A7" s="35">
        <f>IF('設定'!$B$7="","",EDATE('設定'!$B$7,1))</f>
        <v/>
      </c>
      <c r="B7" s="36">
        <f>1/12</f>
        <v/>
      </c>
      <c r="C7" s="23">
        <f>IF(OR('年間経営計画書'!$B$15="",SUM($B$6:$B$17)=0),"",ROUND('年間経営計画書'!$B$15*SUM($B$6:$B7)/SUM($B$6:$B$17),0)-ROUND('年間経営計画書'!$B$15*SUM($B$6:$B6)/SUM($B$6:$B$17),0))</f>
        <v/>
      </c>
      <c r="D7" s="23">
        <f>IF(OR('年間経営計画書'!$B$13="",SUM($B$6:$B$17)=0),"",ROUND('年間経営計画書'!$B$13*SUM($B$6:$B7)/SUM($B$6:$B$17),0)-ROUND('年間経営計画書'!$B$13*SUM($B$6:$B6)/SUM($B$6:$B$17),0))</f>
        <v/>
      </c>
      <c r="E7" s="37" t="n">
        <v>8600000</v>
      </c>
      <c r="F7" s="37" t="n">
        <v>6700000</v>
      </c>
      <c r="G7" s="23">
        <f>IF(E7="","",E7-F7)</f>
        <v/>
      </c>
      <c r="H7" s="22">
        <f>IF(OR(E7="",E7=0),"",G7/E7)</f>
        <v/>
      </c>
      <c r="I7" s="23">
        <f>IF(OR(E7="",C7=""),"",E7-C7)</f>
        <v/>
      </c>
      <c r="J7" s="23">
        <f>IF(OR(E7="",D7=""),"",G7-D7)</f>
        <v/>
      </c>
      <c r="K7" s="22">
        <f>IF(OR(E7="",D7="",D7=0),"",G7/D7)</f>
        <v/>
      </c>
      <c r="L7" s="23">
        <f>IF(E7="","",SUM($J$6:J7))</f>
        <v/>
      </c>
    </row>
    <row r="8" ht="19" customHeight="1">
      <c r="A8" s="35">
        <f>IF('設定'!$B$7="","",EDATE('設定'!$B$7,2))</f>
        <v/>
      </c>
      <c r="B8" s="36">
        <f>1/12</f>
        <v/>
      </c>
      <c r="C8" s="23">
        <f>IF(OR('年間経営計画書'!$B$15="",SUM($B$6:$B$17)=0),"",ROUND('年間経営計画書'!$B$15*SUM($B$6:$B8)/SUM($B$6:$B$17),0)-ROUND('年間経営計画書'!$B$15*SUM($B$6:$B7)/SUM($B$6:$B$17),0))</f>
        <v/>
      </c>
      <c r="D8" s="23">
        <f>IF(OR('年間経営計画書'!$B$13="",SUM($B$6:$B$17)=0),"",ROUND('年間経営計画書'!$B$13*SUM($B$6:$B8)/SUM($B$6:$B$17),0)-ROUND('年間経営計画書'!$B$13*SUM($B$6:$B7)/SUM($B$6:$B$17),0))</f>
        <v/>
      </c>
      <c r="E8" s="37" t="n">
        <v>11200000</v>
      </c>
      <c r="F8" s="37" t="n">
        <v>8150000</v>
      </c>
      <c r="G8" s="23">
        <f>IF(E8="","",E8-F8)</f>
        <v/>
      </c>
      <c r="H8" s="22">
        <f>IF(OR(E8="",E8=0),"",G8/E8)</f>
        <v/>
      </c>
      <c r="I8" s="23">
        <f>IF(OR(E8="",C8=""),"",E8-C8)</f>
        <v/>
      </c>
      <c r="J8" s="23">
        <f>IF(OR(E8="",D8=""),"",G8-D8)</f>
        <v/>
      </c>
      <c r="K8" s="22">
        <f>IF(OR(E8="",D8="",D8=0),"",G8/D8)</f>
        <v/>
      </c>
      <c r="L8" s="23">
        <f>IF(E8="","",SUM($J$6:J8))</f>
        <v/>
      </c>
    </row>
    <row r="9" ht="19" customHeight="1">
      <c r="A9" s="35">
        <f>IF('設定'!$B$7="","",EDATE('設定'!$B$7,3))</f>
        <v/>
      </c>
      <c r="B9" s="36">
        <f>1/12</f>
        <v/>
      </c>
      <c r="C9" s="23">
        <f>IF(OR('年間経営計画書'!$B$15="",SUM($B$6:$B$17)=0),"",ROUND('年間経営計画書'!$B$15*SUM($B$6:$B9)/SUM($B$6:$B$17),0)-ROUND('年間経営計画書'!$B$15*SUM($B$6:$B8)/SUM($B$6:$B$17),0))</f>
        <v/>
      </c>
      <c r="D9" s="23">
        <f>IF(OR('年間経営計画書'!$B$13="",SUM($B$6:$B$17)=0),"",ROUND('年間経営計画書'!$B$13*SUM($B$6:$B9)/SUM($B$6:$B$17),0)-ROUND('年間経営計画書'!$B$13*SUM($B$6:$B8)/SUM($B$6:$B$17),0))</f>
        <v/>
      </c>
      <c r="E9" s="37" t="n">
        <v>10400000</v>
      </c>
      <c r="F9" s="37" t="n">
        <v>7700000</v>
      </c>
      <c r="G9" s="23">
        <f>IF(E9="","",E9-F9)</f>
        <v/>
      </c>
      <c r="H9" s="22">
        <f>IF(OR(E9="",E9=0),"",G9/E9)</f>
        <v/>
      </c>
      <c r="I9" s="23">
        <f>IF(OR(E9="",C9=""),"",E9-C9)</f>
        <v/>
      </c>
      <c r="J9" s="23">
        <f>IF(OR(E9="",D9=""),"",G9-D9)</f>
        <v/>
      </c>
      <c r="K9" s="22">
        <f>IF(OR(E9="",D9="",D9=0),"",G9/D9)</f>
        <v/>
      </c>
      <c r="L9" s="23">
        <f>IF(E9="","",SUM($J$6:J9))</f>
        <v/>
      </c>
    </row>
    <row r="10" ht="19" customHeight="1">
      <c r="A10" s="35">
        <f>IF('設定'!$B$7="","",EDATE('設定'!$B$7,4))</f>
        <v/>
      </c>
      <c r="B10" s="36">
        <f>1/12</f>
        <v/>
      </c>
      <c r="C10" s="23">
        <f>IF(OR('年間経営計画書'!$B$15="",SUM($B$6:$B$17)=0),"",ROUND('年間経営計画書'!$B$15*SUM($B$6:$B10)/SUM($B$6:$B$17),0)-ROUND('年間経営計画書'!$B$15*SUM($B$6:$B9)/SUM($B$6:$B$17),0))</f>
        <v/>
      </c>
      <c r="D10" s="23">
        <f>IF(OR('年間経営計画書'!$B$13="",SUM($B$6:$B$17)=0),"",ROUND('年間経営計画書'!$B$13*SUM($B$6:$B10)/SUM($B$6:$B$17),0)-ROUND('年間経営計画書'!$B$13*SUM($B$6:$B9)/SUM($B$6:$B$17),0))</f>
        <v/>
      </c>
      <c r="E10" s="37" t="n"/>
      <c r="F10" s="37" t="n"/>
      <c r="G10" s="23">
        <f>IF(E10="","",E10-F10)</f>
        <v/>
      </c>
      <c r="H10" s="22">
        <f>IF(OR(E10="",E10=0),"",G10/E10)</f>
        <v/>
      </c>
      <c r="I10" s="23">
        <f>IF(OR(E10="",C10=""),"",E10-C10)</f>
        <v/>
      </c>
      <c r="J10" s="23">
        <f>IF(OR(E10="",D10=""),"",G10-D10)</f>
        <v/>
      </c>
      <c r="K10" s="22">
        <f>IF(OR(E10="",D10="",D10=0),"",G10/D10)</f>
        <v/>
      </c>
      <c r="L10" s="23">
        <f>IF(E10="","",SUM($J$6:J10))</f>
        <v/>
      </c>
    </row>
    <row r="11" ht="19" customHeight="1">
      <c r="A11" s="35">
        <f>IF('設定'!$B$7="","",EDATE('設定'!$B$7,5))</f>
        <v/>
      </c>
      <c r="B11" s="36">
        <f>1/12</f>
        <v/>
      </c>
      <c r="C11" s="23">
        <f>IF(OR('年間経営計画書'!$B$15="",SUM($B$6:$B$17)=0),"",ROUND('年間経営計画書'!$B$15*SUM($B$6:$B11)/SUM($B$6:$B$17),0)-ROUND('年間経営計画書'!$B$15*SUM($B$6:$B10)/SUM($B$6:$B$17),0))</f>
        <v/>
      </c>
      <c r="D11" s="23">
        <f>IF(OR('年間経営計画書'!$B$13="",SUM($B$6:$B$17)=0),"",ROUND('年間経営計画書'!$B$13*SUM($B$6:$B11)/SUM($B$6:$B$17),0)-ROUND('年間経営計画書'!$B$13*SUM($B$6:$B10)/SUM($B$6:$B$17),0))</f>
        <v/>
      </c>
      <c r="E11" s="37" t="n"/>
      <c r="F11" s="37" t="n"/>
      <c r="G11" s="23">
        <f>IF(E11="","",E11-F11)</f>
        <v/>
      </c>
      <c r="H11" s="22">
        <f>IF(OR(E11="",E11=0),"",G11/E11)</f>
        <v/>
      </c>
      <c r="I11" s="23">
        <f>IF(OR(E11="",C11=""),"",E11-C11)</f>
        <v/>
      </c>
      <c r="J11" s="23">
        <f>IF(OR(E11="",D11=""),"",G11-D11)</f>
        <v/>
      </c>
      <c r="K11" s="22">
        <f>IF(OR(E11="",D11="",D11=0),"",G11/D11)</f>
        <v/>
      </c>
      <c r="L11" s="23">
        <f>IF(E11="","",SUM($J$6:J11))</f>
        <v/>
      </c>
    </row>
    <row r="12" ht="19" customHeight="1">
      <c r="A12" s="35">
        <f>IF('設定'!$B$7="","",EDATE('設定'!$B$7,6))</f>
        <v/>
      </c>
      <c r="B12" s="36">
        <f>1/12</f>
        <v/>
      </c>
      <c r="C12" s="23">
        <f>IF(OR('年間経営計画書'!$B$15="",SUM($B$6:$B$17)=0),"",ROUND('年間経営計画書'!$B$15*SUM($B$6:$B12)/SUM($B$6:$B$17),0)-ROUND('年間経営計画書'!$B$15*SUM($B$6:$B11)/SUM($B$6:$B$17),0))</f>
        <v/>
      </c>
      <c r="D12" s="23">
        <f>IF(OR('年間経営計画書'!$B$13="",SUM($B$6:$B$17)=0),"",ROUND('年間経営計画書'!$B$13*SUM($B$6:$B12)/SUM($B$6:$B$17),0)-ROUND('年間経営計画書'!$B$13*SUM($B$6:$B11)/SUM($B$6:$B$17),0))</f>
        <v/>
      </c>
      <c r="E12" s="37" t="n"/>
      <c r="F12" s="37" t="n"/>
      <c r="G12" s="23">
        <f>IF(E12="","",E12-F12)</f>
        <v/>
      </c>
      <c r="H12" s="22">
        <f>IF(OR(E12="",E12=0),"",G12/E12)</f>
        <v/>
      </c>
      <c r="I12" s="23">
        <f>IF(OR(E12="",C12=""),"",E12-C12)</f>
        <v/>
      </c>
      <c r="J12" s="23">
        <f>IF(OR(E12="",D12=""),"",G12-D12)</f>
        <v/>
      </c>
      <c r="K12" s="22">
        <f>IF(OR(E12="",D12="",D12=0),"",G12/D12)</f>
        <v/>
      </c>
      <c r="L12" s="23">
        <f>IF(E12="","",SUM($J$6:J12))</f>
        <v/>
      </c>
    </row>
    <row r="13" ht="19" customHeight="1">
      <c r="A13" s="35">
        <f>IF('設定'!$B$7="","",EDATE('設定'!$B$7,7))</f>
        <v/>
      </c>
      <c r="B13" s="36">
        <f>1/12</f>
        <v/>
      </c>
      <c r="C13" s="23">
        <f>IF(OR('年間経営計画書'!$B$15="",SUM($B$6:$B$17)=0),"",ROUND('年間経営計画書'!$B$15*SUM($B$6:$B13)/SUM($B$6:$B$17),0)-ROUND('年間経営計画書'!$B$15*SUM($B$6:$B12)/SUM($B$6:$B$17),0))</f>
        <v/>
      </c>
      <c r="D13" s="23">
        <f>IF(OR('年間経営計画書'!$B$13="",SUM($B$6:$B$17)=0),"",ROUND('年間経営計画書'!$B$13*SUM($B$6:$B13)/SUM($B$6:$B$17),0)-ROUND('年間経営計画書'!$B$13*SUM($B$6:$B12)/SUM($B$6:$B$17),0))</f>
        <v/>
      </c>
      <c r="E13" s="37" t="n"/>
      <c r="F13" s="37" t="n"/>
      <c r="G13" s="23">
        <f>IF(E13="","",E13-F13)</f>
        <v/>
      </c>
      <c r="H13" s="22">
        <f>IF(OR(E13="",E13=0),"",G13/E13)</f>
        <v/>
      </c>
      <c r="I13" s="23">
        <f>IF(OR(E13="",C13=""),"",E13-C13)</f>
        <v/>
      </c>
      <c r="J13" s="23">
        <f>IF(OR(E13="",D13=""),"",G13-D13)</f>
        <v/>
      </c>
      <c r="K13" s="22">
        <f>IF(OR(E13="",D13="",D13=0),"",G13/D13)</f>
        <v/>
      </c>
      <c r="L13" s="23">
        <f>IF(E13="","",SUM($J$6:J13))</f>
        <v/>
      </c>
    </row>
    <row r="14" ht="19" customHeight="1">
      <c r="A14" s="35">
        <f>IF('設定'!$B$7="","",EDATE('設定'!$B$7,8))</f>
        <v/>
      </c>
      <c r="B14" s="36">
        <f>1/12</f>
        <v/>
      </c>
      <c r="C14" s="23">
        <f>IF(OR('年間経営計画書'!$B$15="",SUM($B$6:$B$17)=0),"",ROUND('年間経営計画書'!$B$15*SUM($B$6:$B14)/SUM($B$6:$B$17),0)-ROUND('年間経営計画書'!$B$15*SUM($B$6:$B13)/SUM($B$6:$B$17),0))</f>
        <v/>
      </c>
      <c r="D14" s="23">
        <f>IF(OR('年間経営計画書'!$B$13="",SUM($B$6:$B$17)=0),"",ROUND('年間経営計画書'!$B$13*SUM($B$6:$B14)/SUM($B$6:$B$17),0)-ROUND('年間経営計画書'!$B$13*SUM($B$6:$B13)/SUM($B$6:$B$17),0))</f>
        <v/>
      </c>
      <c r="E14" s="37" t="n"/>
      <c r="F14" s="37" t="n"/>
      <c r="G14" s="23">
        <f>IF(E14="","",E14-F14)</f>
        <v/>
      </c>
      <c r="H14" s="22">
        <f>IF(OR(E14="",E14=0),"",G14/E14)</f>
        <v/>
      </c>
      <c r="I14" s="23">
        <f>IF(OR(E14="",C14=""),"",E14-C14)</f>
        <v/>
      </c>
      <c r="J14" s="23">
        <f>IF(OR(E14="",D14=""),"",G14-D14)</f>
        <v/>
      </c>
      <c r="K14" s="22">
        <f>IF(OR(E14="",D14="",D14=0),"",G14/D14)</f>
        <v/>
      </c>
      <c r="L14" s="23">
        <f>IF(E14="","",SUM($J$6:J14))</f>
        <v/>
      </c>
    </row>
    <row r="15" ht="19" customHeight="1">
      <c r="A15" s="35">
        <f>IF('設定'!$B$7="","",EDATE('設定'!$B$7,9))</f>
        <v/>
      </c>
      <c r="B15" s="36">
        <f>1/12</f>
        <v/>
      </c>
      <c r="C15" s="23">
        <f>IF(OR('年間経営計画書'!$B$15="",SUM($B$6:$B$17)=0),"",ROUND('年間経営計画書'!$B$15*SUM($B$6:$B15)/SUM($B$6:$B$17),0)-ROUND('年間経営計画書'!$B$15*SUM($B$6:$B14)/SUM($B$6:$B$17),0))</f>
        <v/>
      </c>
      <c r="D15" s="23">
        <f>IF(OR('年間経営計画書'!$B$13="",SUM($B$6:$B$17)=0),"",ROUND('年間経営計画書'!$B$13*SUM($B$6:$B15)/SUM($B$6:$B$17),0)-ROUND('年間経営計画書'!$B$13*SUM($B$6:$B14)/SUM($B$6:$B$17),0))</f>
        <v/>
      </c>
      <c r="E15" s="37" t="n"/>
      <c r="F15" s="37" t="n"/>
      <c r="G15" s="23">
        <f>IF(E15="","",E15-F15)</f>
        <v/>
      </c>
      <c r="H15" s="22">
        <f>IF(OR(E15="",E15=0),"",G15/E15)</f>
        <v/>
      </c>
      <c r="I15" s="23">
        <f>IF(OR(E15="",C15=""),"",E15-C15)</f>
        <v/>
      </c>
      <c r="J15" s="23">
        <f>IF(OR(E15="",D15=""),"",G15-D15)</f>
        <v/>
      </c>
      <c r="K15" s="22">
        <f>IF(OR(E15="",D15="",D15=0),"",G15/D15)</f>
        <v/>
      </c>
      <c r="L15" s="23">
        <f>IF(E15="","",SUM($J$6:J15))</f>
        <v/>
      </c>
    </row>
    <row r="16" ht="19" customHeight="1">
      <c r="A16" s="35">
        <f>IF('設定'!$B$7="","",EDATE('設定'!$B$7,10))</f>
        <v/>
      </c>
      <c r="B16" s="36">
        <f>1/12</f>
        <v/>
      </c>
      <c r="C16" s="23">
        <f>IF(OR('年間経営計画書'!$B$15="",SUM($B$6:$B$17)=0),"",ROUND('年間経営計画書'!$B$15*SUM($B$6:$B16)/SUM($B$6:$B$17),0)-ROUND('年間経営計画書'!$B$15*SUM($B$6:$B15)/SUM($B$6:$B$17),0))</f>
        <v/>
      </c>
      <c r="D16" s="23">
        <f>IF(OR('年間経営計画書'!$B$13="",SUM($B$6:$B$17)=0),"",ROUND('年間経営計画書'!$B$13*SUM($B$6:$B16)/SUM($B$6:$B$17),0)-ROUND('年間経営計画書'!$B$13*SUM($B$6:$B15)/SUM($B$6:$B$17),0))</f>
        <v/>
      </c>
      <c r="E16" s="37" t="n"/>
      <c r="F16" s="37" t="n"/>
      <c r="G16" s="23">
        <f>IF(E16="","",E16-F16)</f>
        <v/>
      </c>
      <c r="H16" s="22">
        <f>IF(OR(E16="",E16=0),"",G16/E16)</f>
        <v/>
      </c>
      <c r="I16" s="23">
        <f>IF(OR(E16="",C16=""),"",E16-C16)</f>
        <v/>
      </c>
      <c r="J16" s="23">
        <f>IF(OR(E16="",D16=""),"",G16-D16)</f>
        <v/>
      </c>
      <c r="K16" s="22">
        <f>IF(OR(E16="",D16="",D16=0),"",G16/D16)</f>
        <v/>
      </c>
      <c r="L16" s="23">
        <f>IF(E16="","",SUM($J$6:J16))</f>
        <v/>
      </c>
    </row>
    <row r="17" ht="19" customHeight="1">
      <c r="A17" s="35">
        <f>IF('設定'!$B$7="","",EDATE('設定'!$B$7,11))</f>
        <v/>
      </c>
      <c r="B17" s="36">
        <f>1/12</f>
        <v/>
      </c>
      <c r="C17" s="23">
        <f>IF(OR('年間経営計画書'!$B$15="",SUM($B$6:$B$17)=0),"",ROUND('年間経営計画書'!$B$15*SUM($B$6:$B17)/SUM($B$6:$B$17),0)-ROUND('年間経営計画書'!$B$15*SUM($B$6:$B16)/SUM($B$6:$B$17),0))</f>
        <v/>
      </c>
      <c r="D17" s="23">
        <f>IF(OR('年間経営計画書'!$B$13="",SUM($B$6:$B$17)=0),"",ROUND('年間経営計画書'!$B$13*SUM($B$6:$B17)/SUM($B$6:$B$17),0)-ROUND('年間経営計画書'!$B$13*SUM($B$6:$B16)/SUM($B$6:$B$17),0))</f>
        <v/>
      </c>
      <c r="E17" s="37" t="n"/>
      <c r="F17" s="37" t="n"/>
      <c r="G17" s="23">
        <f>IF(E17="","",E17-F17)</f>
        <v/>
      </c>
      <c r="H17" s="22">
        <f>IF(OR(E17="",E17=0),"",G17/E17)</f>
        <v/>
      </c>
      <c r="I17" s="23">
        <f>IF(OR(E17="",C17=""),"",E17-C17)</f>
        <v/>
      </c>
      <c r="J17" s="23">
        <f>IF(OR(E17="",D17=""),"",G17-D17)</f>
        <v/>
      </c>
      <c r="K17" s="22">
        <f>IF(OR(E17="",D17="",D17=0),"",G17/D17)</f>
        <v/>
      </c>
      <c r="L17" s="23">
        <f>IF(E17="","",SUM($J$6:J17))</f>
        <v/>
      </c>
    </row>
    <row r="18">
      <c r="A18" s="25" t="inlineStr">
        <is>
          <t>年間計</t>
        </is>
      </c>
      <c r="B18" s="26">
        <f>SUM(B6:B17)</f>
        <v/>
      </c>
      <c r="C18" s="27">
        <f>SUM(C6:C17)</f>
        <v/>
      </c>
      <c r="D18" s="27">
        <f>SUM(D6:D17)</f>
        <v/>
      </c>
      <c r="E18" s="27">
        <f>SUM(E6:E17)</f>
        <v/>
      </c>
      <c r="F18" s="27">
        <f>SUM(F6:F17)</f>
        <v/>
      </c>
      <c r="G18" s="27">
        <f>SUM(G6:G17)</f>
        <v/>
      </c>
      <c r="H18" s="26">
        <f>IF(E18=0,"",G18/E18)</f>
        <v/>
      </c>
      <c r="I18" s="27">
        <f>SUM(I6:I17)</f>
        <v/>
      </c>
      <c r="J18" s="27">
        <f>SUM(J6:J17)</f>
        <v/>
      </c>
      <c r="K18" s="26">
        <f>IF(SUMIF($E$6:$E$17,"&lt;&gt;",$D$6:$D$17)=0,"",G18/SUMIF($E$6:$E$17,"&lt;&gt;",$D$6:$D$17))</f>
        <v/>
      </c>
      <c r="L18" s="28" t="n"/>
    </row>
    <row r="19">
      <c r="C19" s="38">
        <f>IF(ROUND(B18,4)=1,"OK（配分率の合計は100%です）","※配分率の合計を100%にしてください")</f>
        <v/>
      </c>
    </row>
    <row r="20" ht="14" customHeight="1">
      <c r="A20" s="39" t="inlineStr">
        <is>
          <t>赤い達成率＝その月の粗利が計画に届かなかった月です。1か月の未達で慌てず、「粗利の差 累計」がマイナスに開いていないかを見てください。</t>
        </is>
      </c>
    </row>
    <row r="21" ht="14" customHeight="1">
      <c r="A21" s="33" t="inlineStr">
        <is>
          <t>※実績の入っていない月は空欄のままで構いません（先の月の計画だけが表示されます）。サンプルの実績は架空の数字です。書き換えてお使いください。</t>
        </is>
      </c>
    </row>
    <row r="22" ht="14" customHeight="1">
      <c r="A22" s="33" t="inlineStr">
        <is>
          <t>※「年間計」の計画は12か月ぶん、実績は入力した月のぶんです。粗利の達成率は、実績を入れた月の計画とだけ比べています（ここまでの進み具合）。</t>
        </is>
      </c>
    </row>
  </sheetData>
  <mergeCells count="6">
    <mergeCell ref="A20:L20"/>
    <mergeCell ref="A2:L2"/>
    <mergeCell ref="A3:L3"/>
    <mergeCell ref="A22:L22"/>
    <mergeCell ref="C19:F19"/>
    <mergeCell ref="A21:L21"/>
  </mergeCells>
  <conditionalFormatting sqref="K6:K17">
    <cfRule type="cellIs" priority="1" operator="lessThan" dxfId="0" stopIfTrue="0">
      <formula>1</formula>
    </cfRule>
  </conditionalFormatting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E3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5" customWidth="1" min="3" max="3"/>
    <col width="24" customWidth="1" min="4" max="4"/>
    <col width="36" customWidth="1" min="5" max="5"/>
  </cols>
  <sheetData>
    <row r="1">
      <c r="A1" s="32" t="inlineStr">
        <is>
          <t>設定</t>
        </is>
      </c>
    </row>
    <row r="2" ht="14" customHeight="1">
      <c r="A2" s="33" t="inlineStr">
        <is>
          <t>ここに入れた数字が「年間経営計画書」と「原価・粗利（社内用）」に自動で反映されます。黄色いセルだけ書き換えてください。</t>
        </is>
      </c>
    </row>
    <row r="3" ht="14" customHeight="1">
      <c r="A3" s="40" t="inlineStr">
        <is>
          <t>※入っている数字はすべて架空のサンプルです（従業員数名の工務店を想定）。自社の数字に置き換えてください。金額は税抜。</t>
        </is>
      </c>
    </row>
    <row r="4" ht="22" customHeight="1">
      <c r="A4" s="5" t="inlineStr">
        <is>
          <t>■ 会社の基本情報</t>
        </is>
      </c>
    </row>
    <row r="5" ht="20" customHeight="1">
      <c r="A5" s="30" t="inlineStr">
        <is>
          <t>会社名</t>
        </is>
      </c>
      <c r="B5" s="41" t="inlineStr">
        <is>
          <t>〇〇工務店</t>
        </is>
      </c>
      <c r="C5" s="4" t="inlineStr">
        <is>
          <t>計画書の右上に出ます。</t>
        </is>
      </c>
    </row>
    <row r="6" ht="20" customHeight="1">
      <c r="A6" s="30" t="inlineStr">
        <is>
          <t>期（何期目か）</t>
        </is>
      </c>
      <c r="B6" s="41" t="inlineStr">
        <is>
          <t>第12期</t>
        </is>
      </c>
      <c r="C6" s="4" t="inlineStr">
        <is>
          <t>「第12期」のように入れてください。</t>
        </is>
      </c>
    </row>
    <row r="7" ht="20" customHeight="1">
      <c r="A7" s="30" t="inlineStr">
        <is>
          <t>期首の年月</t>
        </is>
      </c>
      <c r="B7" s="42" t="n">
        <v>46113</v>
      </c>
      <c r="C7" s="4" t="inlineStr">
        <is>
          <t>4月始まりなら 2026/4/1 のように入力。月次シートの12か月が自動で並びます。</t>
        </is>
      </c>
    </row>
    <row r="9" ht="22" customHeight="1">
      <c r="A9" s="5" t="inlineStr">
        <is>
          <t>■ 固定費（年間・税抜）　工事に関係なく毎月出ていくお金</t>
        </is>
      </c>
    </row>
    <row r="10" ht="20" customHeight="1">
      <c r="A10" s="10" t="inlineStr">
        <is>
          <t>役員報酬</t>
        </is>
      </c>
      <c r="B10" s="37" t="n">
        <v>7200000</v>
      </c>
      <c r="C10" s="4" t="inlineStr">
        <is>
          <t>社長の役員報酬の年額。</t>
        </is>
      </c>
    </row>
    <row r="11" ht="20" customHeight="1">
      <c r="A11" s="10" t="inlineStr">
        <is>
          <t>社員の給与・法定福利費</t>
        </is>
      </c>
      <c r="B11" s="37" t="n">
        <v>14400000</v>
      </c>
      <c r="C11" s="4" t="inlineStr">
        <is>
          <t>現場に出る職人さんの労務費を工事原価に入れている場合は、ここには入れません。</t>
        </is>
      </c>
    </row>
    <row r="12" ht="20" customHeight="1">
      <c r="A12" s="10" t="inlineStr">
        <is>
          <t>事務所の家賃・水道光熱費</t>
        </is>
      </c>
      <c r="B12" s="37" t="n">
        <v>1800000</v>
      </c>
      <c r="C12" s="4" t="inlineStr">
        <is>
          <t>自宅兼事務所なら、事業で使っている分だけ。</t>
        </is>
      </c>
    </row>
    <row r="13" ht="20" customHeight="1">
      <c r="A13" s="10" t="inlineStr">
        <is>
          <t>車両費（リース・燃料・保険）</t>
        </is>
      </c>
      <c r="B13" s="37" t="n">
        <v>2400000</v>
      </c>
      <c r="C13" s="4" t="inlineStr">
        <is>
          <t>会社の車にかかる年間の費用。</t>
        </is>
      </c>
    </row>
    <row r="14" ht="20" customHeight="1">
      <c r="A14" s="10" t="inlineStr">
        <is>
          <t>保険・租税公課</t>
        </is>
      </c>
      <c r="B14" s="37" t="n">
        <v>1200000</v>
      </c>
      <c r="C14" s="4" t="inlineStr">
        <is>
          <t>各種保険料、自動車税・印紙などの税金。</t>
        </is>
      </c>
    </row>
    <row r="15" ht="20" customHeight="1">
      <c r="A15" s="10" t="inlineStr">
        <is>
          <t>通信費・広告費・その他</t>
        </is>
      </c>
      <c r="B15" s="37" t="n">
        <v>1800000</v>
      </c>
      <c r="C15" s="4" t="inlineStr">
        <is>
          <t>電話・ネット、看板・チラシ、会費など。</t>
        </is>
      </c>
    </row>
    <row r="16">
      <c r="A16" s="13" t="inlineStr">
        <is>
          <t>固定費 合計（自動）</t>
        </is>
      </c>
      <c r="B16" s="43">
        <f>SUM(B10:B15)</f>
        <v/>
      </c>
    </row>
    <row r="17" ht="14" customHeight="1">
      <c r="A17" s="40" t="inlineStr">
        <is>
          <t>※工事に直接かかる材料費・外注費・現場の労務費はここに入れません（それは原価です）。「工事をしなくても出ていくお金」だけを集めるのがコツです。</t>
        </is>
      </c>
    </row>
    <row r="19" ht="22" customHeight="1">
      <c r="A19" s="5" t="inlineStr">
        <is>
          <t>■ 目標利益と必要粗利</t>
        </is>
      </c>
    </row>
    <row r="20" ht="20" customHeight="1">
      <c r="A20" s="30" t="inlineStr">
        <is>
          <t>目標利益（年間）</t>
        </is>
      </c>
      <c r="B20" s="37" t="n">
        <v>3000000</v>
      </c>
      <c r="C20" s="4" t="inlineStr">
        <is>
          <t>1年やって会社に残したい利益。設備の入替や、いざという時の蓄えから決めます。</t>
        </is>
      </c>
    </row>
    <row r="21" ht="20" customHeight="1">
      <c r="A21" s="13" t="inlineStr">
        <is>
          <t>必要粗利（自動）＝固定費＋目標利益</t>
        </is>
      </c>
      <c r="B21" s="43">
        <f>B16+B20</f>
        <v/>
      </c>
      <c r="C21" s="4" t="inlineStr">
        <is>
          <t>1年でこれだけ粗利を稼げば、固定費を払って目標利益が残る、という金額です。</t>
        </is>
      </c>
    </row>
    <row r="24" ht="22" customHeight="1">
      <c r="A24" s="5" t="inlineStr">
        <is>
          <t>■ 工事種別ごとの目標　自社の仕事の呼び方でOK（6行まで）</t>
        </is>
      </c>
    </row>
    <row r="25" ht="30" customHeight="1">
      <c r="A25" s="9" t="inlineStr">
        <is>
          <t>工事種別</t>
        </is>
      </c>
      <c r="B25" s="9" t="inlineStr">
        <is>
          <t>構成比</t>
        </is>
      </c>
      <c r="C25" s="9" t="inlineStr">
        <is>
          <t>想定粗利率</t>
        </is>
      </c>
      <c r="D25" s="9" t="inlineStr">
        <is>
          <t>1件あたりの平均受注金額</t>
        </is>
      </c>
      <c r="E25" s="9" t="inlineStr">
        <is>
          <t>メモ</t>
        </is>
      </c>
    </row>
    <row r="26" ht="19" customHeight="1">
      <c r="A26" s="41" t="inlineStr">
        <is>
          <t>新築・増改築</t>
        </is>
      </c>
      <c r="B26" s="36" t="n">
        <v>0.3</v>
      </c>
      <c r="C26" s="36" t="n">
        <v>0.22</v>
      </c>
      <c r="D26" s="37" t="n">
        <v>20000000</v>
      </c>
      <c r="E26" s="44" t="inlineStr">
        <is>
          <t>件数は少ないが金額が大きい。</t>
        </is>
      </c>
    </row>
    <row r="27" ht="19" customHeight="1">
      <c r="A27" s="41" t="inlineStr">
        <is>
          <t>リフォーム・改修</t>
        </is>
      </c>
      <c r="B27" s="36" t="n">
        <v>0.4</v>
      </c>
      <c r="C27" s="36" t="n">
        <v>0.28</v>
      </c>
      <c r="D27" s="37" t="n">
        <v>3000000</v>
      </c>
      <c r="E27" s="44" t="inlineStr">
        <is>
          <t>元請仕事。粗利率を確保しやすい。</t>
        </is>
      </c>
    </row>
    <row r="28" ht="19" customHeight="1">
      <c r="A28" s="41" t="inlineStr">
        <is>
          <t>修繕・メンテナンス</t>
        </is>
      </c>
      <c r="B28" s="36" t="n">
        <v>0.2</v>
      </c>
      <c r="C28" s="36" t="n">
        <v>0.32</v>
      </c>
      <c r="D28" s="37" t="n">
        <v>400000</v>
      </c>
      <c r="E28" s="44" t="inlineStr">
        <is>
          <t>小口だが件数が出る。既存客からの依頼。</t>
        </is>
      </c>
    </row>
    <row r="29" ht="19" customHeight="1">
      <c r="A29" s="41" t="inlineStr">
        <is>
          <t>応援・常用（下請）</t>
        </is>
      </c>
      <c r="B29" s="36" t="n">
        <v>0.1</v>
      </c>
      <c r="C29" s="36" t="n">
        <v>0.15</v>
      </c>
      <c r="D29" s="37" t="n">
        <v>1500000</v>
      </c>
      <c r="E29" s="44" t="inlineStr">
        <is>
          <t>手が空いたときの穴埋め。粗利率は低め。</t>
        </is>
      </c>
    </row>
    <row r="30" ht="19" customHeight="1">
      <c r="A30" s="41" t="n"/>
      <c r="B30" s="36" t="n"/>
      <c r="C30" s="36" t="n"/>
      <c r="D30" s="37" t="n"/>
      <c r="E30" s="44" t="inlineStr"/>
    </row>
    <row r="31" ht="19" customHeight="1">
      <c r="A31" s="41" t="n"/>
      <c r="B31" s="36" t="n"/>
      <c r="C31" s="36" t="n"/>
      <c r="D31" s="37" t="n"/>
      <c r="E31" s="44" t="inlineStr"/>
    </row>
    <row r="32">
      <c r="A32" s="30" t="inlineStr">
        <is>
          <t>構成比の合計</t>
        </is>
      </c>
      <c r="B32" s="45">
        <f>SUM(B26:B31)</f>
        <v/>
      </c>
      <c r="C32" s="38">
        <f>IF(ROUND(B32,4)=1,"OK（合計100%です）","※合計が100%になるように調整してください")</f>
        <v/>
      </c>
    </row>
    <row r="33">
      <c r="A33" s="13" t="inlineStr">
        <is>
          <t>加重平均の粗利率（自動）</t>
        </is>
      </c>
      <c r="B33" s="46">
        <f>IF(SUM(B26:B31)=0,"",SUMPRODUCT(B26:B31,C26:C31)/SUM(B26:B31))</f>
        <v/>
      </c>
      <c r="C33" s="4" t="inlineStr">
        <is>
          <t>構成比×想定粗利率の加重平均。計画書の④に入り、必要売上の計算に使われます。</t>
        </is>
      </c>
    </row>
    <row r="34" ht="20" customHeight="1">
      <c r="A34" s="40" t="inlineStr">
        <is>
          <t>※想定粗利率は「去年の自社の実績」から入れるのが一番確かです。分からなければ、直近で終わった工事を数件だけ計算してみてください。ここは推測より実績です。</t>
        </is>
      </c>
    </row>
  </sheetData>
  <mergeCells count="21">
    <mergeCell ref="A34:E34"/>
    <mergeCell ref="A24:E24"/>
    <mergeCell ref="C21:E21"/>
    <mergeCell ref="C12:E12"/>
    <mergeCell ref="C11:E11"/>
    <mergeCell ref="C7:E7"/>
    <mergeCell ref="C32:E32"/>
    <mergeCell ref="A3:E3"/>
    <mergeCell ref="C13:E13"/>
    <mergeCell ref="A2:E2"/>
    <mergeCell ref="A17:E17"/>
    <mergeCell ref="C15:E15"/>
    <mergeCell ref="C6:E6"/>
    <mergeCell ref="C33:E33"/>
    <mergeCell ref="A4:E4"/>
    <mergeCell ref="C14:E14"/>
    <mergeCell ref="C5:E5"/>
    <mergeCell ref="A19:E19"/>
    <mergeCell ref="C20:E20"/>
    <mergeCell ref="A9:E9"/>
    <mergeCell ref="C10:E10"/>
  </mergeCells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32"/>
  <sheetViews>
    <sheetView showGridLines="0"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32" t="inlineStr">
        <is>
          <t>使い方</t>
        </is>
      </c>
    </row>
    <row r="2" ht="8" customHeight="1">
      <c r="A2" s="47" t="inlineStr"/>
    </row>
    <row r="3" ht="22" customHeight="1">
      <c r="A3" s="48" t="inlineStr">
        <is>
          <t>このテンプレートは「来期の数字を決める」ための1枚です</t>
        </is>
      </c>
    </row>
    <row r="4" ht="40" customHeight="1">
      <c r="A4" s="49" t="inlineStr">
        <is>
          <t>売上目標を先に決めるのではなく、固定費と目標利益から必要な粗利を出し、それを粗利率で割り戻して必要売上を決めます。順番が逆なだけで、出てくる数字の意味が変わります。</t>
        </is>
      </c>
    </row>
    <row r="5" ht="8" customHeight="1">
      <c r="A5" s="47" t="inlineStr"/>
    </row>
    <row r="6" ht="22" customHeight="1">
      <c r="A6" s="48" t="inlineStr">
        <is>
          <t>STEP 1　「設定」シートに、固定費と目標利益を入れる</t>
        </is>
      </c>
    </row>
    <row r="7" ht="40" customHeight="1">
      <c r="A7" s="49" t="inlineStr">
        <is>
          <t>工事に関係なく毎月出ていくお金（役員報酬・給与・家賃・車両・保険・通信など）の年額を入れます。次に、1年やって会社に残したい利益を入れます。合計が「必要粗利」です。</t>
        </is>
      </c>
    </row>
    <row r="8" ht="22" customHeight="1">
      <c r="A8" s="48" t="inlineStr">
        <is>
          <t>STEP 2　工事種別ごとに、構成比・想定粗利率・1件あたりの平均金額を入れる</t>
        </is>
      </c>
    </row>
    <row r="9" ht="40" customHeight="1">
      <c r="A9" s="49" t="inlineStr">
        <is>
          <t>自社の仕事の呼び方で6行まで入ります。構成比の合計は100%にしてください。ここから加重平均の粗利率が出て、「年間経営計画書」に必要売上と必要な受注件数が表示されます。</t>
        </is>
      </c>
    </row>
    <row r="10" ht="22" customHeight="1">
      <c r="A10" s="48" t="inlineStr">
        <is>
          <t>STEP 3　毎月1回、「原価・粗利（社内用）」に実績を入れる</t>
        </is>
      </c>
    </row>
    <row r="11" ht="40" customHeight="1">
      <c r="A11" s="49" t="inlineStr">
        <is>
          <t>その月の完成工事高と工事原価の2つを入れるだけです。粗利・粗利率・計画との差・達成率が自動で出ます。達成率が100%を切った月は赤くなります。月末の30分で構いません。</t>
        </is>
      </c>
    </row>
    <row r="12" ht="8" customHeight="1">
      <c r="A12" s="47" t="inlineStr"/>
    </row>
    <row r="13" ht="22" customHeight="1">
      <c r="A13" s="48" t="inlineStr">
        <is>
          <t>■ 月の配分は変えられます</t>
        </is>
      </c>
    </row>
    <row r="14" ht="58" customHeight="1">
      <c r="A14" s="49" t="inlineStr">
        <is>
          <t>「原価・粗利（社内用）」の配分率は、はじめは12か月均等（8.3%ずつ）になっています。冬に工事が減る、年度末に集中するなど、繁閑がある会社は配分率を書き換えてください。合計が100%になっていれば、年間の合計はズレません。</t>
        </is>
      </c>
    </row>
    <row r="15" ht="8" customHeight="1">
      <c r="A15" s="47" t="inlineStr"/>
    </row>
    <row r="16" ht="22" customHeight="1">
      <c r="A16" s="48" t="inlineStr">
        <is>
          <t>■ 期の途中で数字を直してもかまいません</t>
        </is>
      </c>
    </row>
    <row r="17" ht="40" customHeight="1">
      <c r="A17" s="49" t="inlineStr">
        <is>
          <t>大きな工事が飛んだ、材料が上がった——そのときは設定シートを直して、計画を引き直してください。一度立てた計画を守り抜くための紙ではなく、いま何をすべきかを決めるための紙です。</t>
        </is>
      </c>
    </row>
    <row r="18" ht="8" customHeight="1">
      <c r="A18" s="47" t="inlineStr"/>
    </row>
    <row r="19" ht="22" customHeight="1">
      <c r="A19" s="48" t="inlineStr">
        <is>
          <t>■ 工事種別を増やしたいとき</t>
        </is>
      </c>
    </row>
    <row r="20" ht="58" customHeight="1">
      <c r="A20" s="49" t="inlineStr">
        <is>
          <t>種別は6行まで用意してあります（5行目・6行目は空欄の予備です）。行を挿入すると計算式が入らず数字が合わなくなるため、それ以上に細かく分けたいときは、似た工事をまとめて6行以内に収めてください。</t>
        </is>
      </c>
    </row>
    <row r="21" ht="8" customHeight="1">
      <c r="A21" s="47" t="inlineStr"/>
    </row>
    <row r="22" ht="22" customHeight="1">
      <c r="A22" s="48" t="inlineStr">
        <is>
          <t>■ ご注意</t>
        </is>
      </c>
    </row>
    <row r="23" ht="22" customHeight="1">
      <c r="A23" s="49" t="inlineStr">
        <is>
          <t>・登録不要・無料でお使いいただけます。マクロは含みません（関数のみ）。</t>
        </is>
      </c>
    </row>
    <row r="24" ht="40" customHeight="1">
      <c r="A24" s="49" t="inlineStr">
        <is>
          <t>・入っている数字はすべて架空のサンプルです。業種・地域・立場で適正な水準は変わります。「この粗利率が正解」という数字はありません。自社の実績から入れてください。</t>
        </is>
      </c>
    </row>
    <row r="25" ht="22" customHeight="1">
      <c r="A25" s="49" t="inlineStr">
        <is>
          <t>・金額はすべて税抜で入力してください。</t>
        </is>
      </c>
    </row>
    <row r="26" ht="40" customHeight="1">
      <c r="A26" s="49" t="inlineStr">
        <is>
          <t>・このテンプレートは、金融機関に提出する事業計画書・経営計画書の様式ではありません。融資の申込みや税金の判断は、金融機関・税理士の指示に従ってください。</t>
        </is>
      </c>
    </row>
    <row r="27" ht="22" customHeight="1">
      <c r="A27" s="49" t="inlineStr">
        <is>
          <t>・社内での利用・複製は自由です。ファイル自体の再配布・販売はご遠慮ください。</t>
        </is>
      </c>
    </row>
    <row r="28" ht="8" customHeight="1">
      <c r="A28" s="47" t="inlineStr"/>
    </row>
    <row r="29" ht="22" customHeight="1">
      <c r="A29" s="48" t="inlineStr">
        <is>
          <t>【免責事項】</t>
        </is>
      </c>
    </row>
    <row r="30" ht="40" customHeight="1">
      <c r="A30" s="49" t="inlineStr">
        <is>
          <t>本フォーマットは、ユーザー様の自己責任においてご利用ください。内容の正確性について当社は保証するものではございません。</t>
        </is>
      </c>
    </row>
    <row r="31" ht="40" customHeight="1">
      <c r="A31" s="49" t="inlineStr">
        <is>
          <t>万一、本フォーマットの使用により損害やトラブルが発生した場合も、当社は一切の責任を負いかねます。</t>
        </is>
      </c>
    </row>
    <row r="32" ht="8" customHeight="1">
      <c r="A32" s="47" t="inlineStr"/>
    </row>
  </sheetData>
  <pageMargins left="0.75" right="0.75" top="1" bottom="1" header="0.5" footer="0.5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2026-07-28T09:07:45Z</dcterms:created>
  <dcterms:modified xmlns:dcterms="http://purl.org/dc/terms/" xmlns:xsi="http://www.w3.org/2001/XMLSchema-instance" xsi:type="dcterms:W3CDTF">2026-07-28T09:07:45Z</dcterms:modified>
</cp:coreProperties>
</file>