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資金繰り表" sheetId="1" state="visible" r:id="rId1"/>
    <sheet xmlns:r="http://schemas.openxmlformats.org/officeDocument/2006/relationships" name="工事別 入金・支払・粗利（社内用）" sheetId="2" state="visible" r:id="rId2"/>
    <sheet xmlns:r="http://schemas.openxmlformats.org/officeDocument/2006/relationships" name="設定" sheetId="3" state="visible" r:id="rId3"/>
    <sheet xmlns:r="http://schemas.openxmlformats.org/officeDocument/2006/relationships" name="使い方" sheetId="4" state="visible" r:id="rId4"/>
  </sheets>
  <definedNames>
    <definedName name="_xlnm.Print_Area" localSheetId="0">'資金繰り表'!$A$1:$M$42</definedName>
    <definedName name="_xlnm.Print_Area" localSheetId="1">'工事別 入金・支払・粗利（社内用）'!$A$1:$M$42</definedName>
    <definedName name="_xlnm.Print_Area" localSheetId="2">'設定'!$A$1:$D$40</definedName>
    <definedName name="_xlnm.Print_Area" localSheetId="3">'使い方'!$A$1:$A$54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0&quot;か月&quot;"/>
    <numFmt numFmtId="165" formatCode="0.0%"/>
    <numFmt numFmtId="166" formatCode="yyyy-mm-dd"/>
    <numFmt numFmtId="167" formatCode="yyyy&quot;年&quot;m&quot;月&quot;"/>
  </numFmts>
  <fonts count="14">
    <font>
      <name val="Calibri"/>
      <family val="2"/>
      <color theme="1"/>
      <sz val="11"/>
      <scheme val="minor"/>
    </font>
    <font>
      <name val="游ゴシック"/>
      <b val="1"/>
      <color rgb="002F0C86"/>
      <sz val="15"/>
    </font>
    <font>
      <name val="游ゴシック"/>
      <color rgb="FF555555"/>
      <sz val="9"/>
    </font>
    <font>
      <name val="游ゴシック"/>
      <color rgb="002F0C86"/>
      <sz val="9"/>
    </font>
    <font>
      <name val="游ゴシック"/>
      <b val="1"/>
      <color rgb="FFFFFFFF"/>
      <sz val="10"/>
    </font>
    <font>
      <name val="游ゴシック"/>
      <b val="1"/>
      <sz val="10"/>
    </font>
    <font>
      <name val="游ゴシック"/>
      <sz val="10"/>
    </font>
    <font>
      <name val="游ゴシック"/>
      <b val="1"/>
      <color rgb="002F0C86"/>
      <sz val="10"/>
    </font>
    <font>
      <name val="游ゴシック"/>
      <b val="1"/>
      <color rgb="002F0C86"/>
      <sz val="11"/>
    </font>
    <font>
      <name val="游ゴシック"/>
      <b val="1"/>
      <color rgb="00C00000"/>
      <sz val="15"/>
    </font>
    <font>
      <name val="游ゴシック"/>
      <b val="1"/>
      <color rgb="00C00000"/>
      <sz val="10"/>
    </font>
    <font>
      <name val="游ゴシック"/>
      <b val="1"/>
      <color rgb="FFFFFFFF"/>
      <sz val="9"/>
    </font>
    <font>
      <name val="游ゴシック"/>
      <b val="1"/>
    </font>
    <font>
      <name val="游ゴシック"/>
      <color rgb="00C00000"/>
      <sz val="9"/>
    </font>
  </fonts>
  <fills count="6">
    <fill>
      <patternFill/>
    </fill>
    <fill>
      <patternFill patternType="gray125"/>
    </fill>
    <fill>
      <patternFill patternType="solid">
        <fgColor rgb="FF540FE9"/>
      </patternFill>
    </fill>
    <fill>
      <patternFill patternType="solid">
        <fgColor rgb="FFF6F3FC"/>
      </patternFill>
    </fill>
    <fill>
      <patternFill patternType="solid">
        <fgColor rgb="FFEDE7FB"/>
      </patternFill>
    </fill>
    <fill>
      <patternFill patternType="solid">
        <fgColor rgb="FFFFF9E3"/>
      </patternFill>
    </fill>
  </fills>
  <borders count="2">
    <border>
      <left/>
      <right/>
      <top/>
      <bottom/>
      <diagonal/>
    </border>
    <border>
      <left style="thin">
        <color rgb="00DCD5EC"/>
      </left>
      <right style="thin">
        <color rgb="00DCD5EC"/>
      </right>
      <top style="thin">
        <color rgb="00DCD5EC"/>
      </top>
      <bottom style="thin">
        <color rgb="00DCD5EC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/>
    </xf>
    <xf numFmtId="0" fontId="5" fillId="3" borderId="1" pivotButton="0" quotePrefix="0" xfId="0"/>
    <xf numFmtId="3" fontId="6" fillId="3" borderId="1" pivotButton="0" quotePrefix="0" xfId="0"/>
    <xf numFmtId="0" fontId="7" fillId="4" borderId="1" pivotButton="0" quotePrefix="0" xfId="0"/>
    <xf numFmtId="0" fontId="0" fillId="4" borderId="1" pivotButton="0" quotePrefix="0" xfId="0"/>
    <xf numFmtId="0" fontId="6" fillId="0" borderId="1" pivotButton="0" quotePrefix="0" xfId="0"/>
    <xf numFmtId="3" fontId="0" fillId="0" borderId="1" pivotButton="0" quotePrefix="0" xfId="0"/>
    <xf numFmtId="3" fontId="0" fillId="5" borderId="1" pivotButton="0" quotePrefix="0" xfId="0"/>
    <xf numFmtId="3" fontId="5" fillId="3" borderId="1" pivotButton="0" quotePrefix="0" xfId="0"/>
    <xf numFmtId="0" fontId="8" fillId="4" borderId="1" pivotButton="0" quotePrefix="0" xfId="0"/>
    <xf numFmtId="3" fontId="5" fillId="4" borderId="1" pivotButton="0" quotePrefix="0" xfId="0"/>
    <xf numFmtId="0" fontId="8" fillId="0" borderId="0" pivotButton="0" quotePrefix="0" xfId="0"/>
    <xf numFmtId="0" fontId="5" fillId="3" borderId="0" pivotButton="0" quotePrefix="0" xfId="0"/>
    <xf numFmtId="0" fontId="8" fillId="3" borderId="0" pivotButton="0" quotePrefix="0" xfId="0"/>
    <xf numFmtId="3" fontId="8" fillId="3" borderId="0" pivotButton="0" quotePrefix="0" xfId="0"/>
    <xf numFmtId="164" fontId="8" fillId="3" borderId="0" pivotButton="0" quotePrefix="0" xfId="0"/>
    <xf numFmtId="0" fontId="9" fillId="0" borderId="0" pivotButton="0" quotePrefix="0" xfId="0"/>
    <xf numFmtId="0" fontId="10" fillId="0" borderId="0" applyAlignment="1" pivotButton="0" quotePrefix="0" xfId="0">
      <alignment vertical="center"/>
    </xf>
    <xf numFmtId="0" fontId="11" fillId="2" borderId="1" applyAlignment="1" pivotButton="0" quotePrefix="0" xfId="0">
      <alignment horizontal="center" vertical="center" wrapText="1"/>
    </xf>
    <xf numFmtId="0" fontId="0" fillId="5" borderId="1" pivotButton="0" quotePrefix="0" xfId="0"/>
    <xf numFmtId="9" fontId="0" fillId="5" borderId="1" pivotButton="0" quotePrefix="0" xfId="0"/>
    <xf numFmtId="0" fontId="0" fillId="5" borderId="1" applyAlignment="1" pivotButton="0" quotePrefix="0" xfId="0">
      <alignment horizontal="center"/>
    </xf>
    <xf numFmtId="9" fontId="0" fillId="0" borderId="1" pivotButton="0" quotePrefix="0" xfId="0"/>
    <xf numFmtId="0" fontId="5" fillId="4" borderId="1" pivotButton="0" quotePrefix="0" xfId="0"/>
    <xf numFmtId="0" fontId="0" fillId="0" borderId="1" applyAlignment="1" pivotButton="0" quotePrefix="0" xfId="0">
      <alignment horizontal="center"/>
    </xf>
    <xf numFmtId="165" fontId="0" fillId="0" borderId="1" pivotButton="0" quotePrefix="0" xfId="0"/>
    <xf numFmtId="165" fontId="5" fillId="4" borderId="1" pivotButton="0" quotePrefix="0" xfId="0"/>
    <xf numFmtId="0" fontId="13" fillId="0" borderId="0" applyAlignment="1" pivotButton="0" quotePrefix="0" xfId="0">
      <alignment vertical="center"/>
    </xf>
    <xf numFmtId="0" fontId="5" fillId="0" borderId="1" pivotButton="0" quotePrefix="0" xfId="0"/>
    <xf numFmtId="0" fontId="6" fillId="5" borderId="1" pivotButton="0" quotePrefix="0" xfId="0"/>
    <xf numFmtId="167" fontId="6" fillId="5" borderId="1" pivotButton="0" quotePrefix="0" xfId="0"/>
    <xf numFmtId="0" fontId="6" fillId="0" borderId="1" applyAlignment="1" pivotButton="0" quotePrefix="0" xfId="0">
      <alignment horizontal="center"/>
    </xf>
    <xf numFmtId="3" fontId="6" fillId="5" borderId="1" pivotButton="0" quotePrefix="0" xfId="0"/>
    <xf numFmtId="9" fontId="6" fillId="5" borderId="1" pivotButton="0" quotePrefix="0" xfId="0"/>
    <xf numFmtId="164" fontId="6" fillId="5" borderId="1" pivotButton="0" quotePrefix="0" xfId="0"/>
    <xf numFmtId="165" fontId="6" fillId="5" borderId="1" pivotButton="0" quotePrefix="0" xfId="0"/>
    <xf numFmtId="0" fontId="0" fillId="0" borderId="0" applyAlignment="1" pivotButton="0" quotePrefix="0" xfId="0">
      <alignment vertical="top"/>
    </xf>
    <xf numFmtId="0" fontId="8" fillId="0" borderId="0" applyAlignment="1" pivotButton="0" quotePrefix="0" xfId="0">
      <alignment vertical="top"/>
    </xf>
    <xf numFmtId="0" fontId="6" fillId="0" borderId="0" applyAlignment="1" pivotButton="0" quotePrefix="0" xfId="0">
      <alignment vertical="top"/>
    </xf>
  </cellXfs>
  <cellStyles count="1">
    <cellStyle name="Normal" xfId="0" builtinId="0" hidden="0"/>
  </cellStyles>
  <dxfs count="2">
    <dxf>
      <font>
        <name val="游ゴシック"/>
        <b val="1"/>
        <color rgb="00C00000"/>
      </font>
      <fill>
        <patternFill patternType="solid">
          <fgColor rgb="FFF8D7D7"/>
        </patternFill>
      </fill>
    </dxf>
    <dxf>
      <font>
        <name val="游ゴシック"/>
        <b val="1"/>
        <color rgb="00C0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7</col>
      <colOff>0</colOff>
      <row>35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35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36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48</row>
      <rowOff>0</rowOff>
    </from>
    <ext cx="1809750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M34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7" customWidth="1" min="1" max="1"/>
    <col width="11.5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</cols>
  <sheetData>
    <row r="1">
      <c r="A1" s="1" t="inlineStr">
        <is>
          <t>資金繰り表（月次・12か月）</t>
        </is>
      </c>
    </row>
    <row r="2">
      <c r="A2" s="2" t="inlineStr">
        <is>
          <t>黄色いセルに入れるだけ。工事の入金と外注費・材料費の支払は「工事別」シートから自動で入ります。</t>
        </is>
      </c>
    </row>
    <row r="3">
      <c r="A3" s="2" t="inlineStr">
        <is>
          <t>月の並びは「設定」シートの期首年月から12か月ぶん。人件費とその他の固定費も「設定」シートから読み込みます。</t>
        </is>
      </c>
    </row>
    <row r="4">
      <c r="A4" s="3" t="inlineStr">
        <is>
          <t>※工事名・金額はすべて架空のサンプルです。自社の内容に書き換えてお使いください。</t>
        </is>
      </c>
    </row>
    <row r="6" ht="22" customHeight="1">
      <c r="A6" s="4" t="inlineStr">
        <is>
          <t>項目</t>
        </is>
      </c>
      <c r="B6" s="5">
        <f>'設定'!$D$11</f>
        <v/>
      </c>
      <c r="C6" s="5">
        <f>'設定'!$D$12</f>
        <v/>
      </c>
      <c r="D6" s="5">
        <f>'設定'!$D$13</f>
        <v/>
      </c>
      <c r="E6" s="5">
        <f>'設定'!$D$14</f>
        <v/>
      </c>
      <c r="F6" s="5">
        <f>'設定'!$D$15</f>
        <v/>
      </c>
      <c r="G6" s="5">
        <f>'設定'!$D$16</f>
        <v/>
      </c>
      <c r="H6" s="5">
        <f>'設定'!$D$17</f>
        <v/>
      </c>
      <c r="I6" s="5">
        <f>'設定'!$D$18</f>
        <v/>
      </c>
      <c r="J6" s="5">
        <f>'設定'!$D$19</f>
        <v/>
      </c>
      <c r="K6" s="5">
        <f>'設定'!$D$20</f>
        <v/>
      </c>
      <c r="L6" s="5">
        <f>'設定'!$D$21</f>
        <v/>
      </c>
      <c r="M6" s="5">
        <f>'設定'!$D$22</f>
        <v/>
      </c>
    </row>
    <row r="7">
      <c r="A7" s="6" t="inlineStr">
        <is>
          <t>前月からの繰越（現金・預金）</t>
        </is>
      </c>
      <c r="B7" s="7">
        <f>'設定'!$B$12</f>
        <v/>
      </c>
      <c r="C7" s="7">
        <f>B25</f>
        <v/>
      </c>
      <c r="D7" s="7">
        <f>C25</f>
        <v/>
      </c>
      <c r="E7" s="7">
        <f>D25</f>
        <v/>
      </c>
      <c r="F7" s="7">
        <f>E25</f>
        <v/>
      </c>
      <c r="G7" s="7">
        <f>F25</f>
        <v/>
      </c>
      <c r="H7" s="7">
        <f>G25</f>
        <v/>
      </c>
      <c r="I7" s="7">
        <f>H25</f>
        <v/>
      </c>
      <c r="J7" s="7">
        <f>I25</f>
        <v/>
      </c>
      <c r="K7" s="7">
        <f>J25</f>
        <v/>
      </c>
      <c r="L7" s="7">
        <f>K25</f>
        <v/>
      </c>
      <c r="M7" s="7">
        <f>L25</f>
        <v/>
      </c>
    </row>
    <row r="8">
      <c r="A8" s="8" t="inlineStr">
        <is>
          <t>■ 収入（入ってくるお金）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</row>
    <row r="9">
      <c r="A9" s="10" t="inlineStr">
        <is>
          <t>工事の入金（工事別シートから自動）</t>
        </is>
      </c>
      <c r="B9" s="11">
        <f>SUMIF('工事別 入金・支払・粗利（社内用）'!$F$8:$F$15,B$6,'工事別 入金・支払・粗利（社内用）'!$G$8:$G$15)+SUMIF('工事別 入金・支払・粗利（社内用）'!$I$8:$I$15,B$6,'工事別 入金・支払・粗利（社内用）'!$J$8:$J$15)+SUMIF('工事別 入金・支払・粗利（社内用）'!$L$8:$L$15,B$6,'工事別 入金・支払・粗利（社内用）'!$M$8:$M$15)</f>
        <v/>
      </c>
      <c r="C9" s="11">
        <f>SUMIF('工事別 入金・支払・粗利（社内用）'!$F$8:$F$15,C$6,'工事別 入金・支払・粗利（社内用）'!$G$8:$G$15)+SUMIF('工事別 入金・支払・粗利（社内用）'!$I$8:$I$15,C$6,'工事別 入金・支払・粗利（社内用）'!$J$8:$J$15)+SUMIF('工事別 入金・支払・粗利（社内用）'!$L$8:$L$15,C$6,'工事別 入金・支払・粗利（社内用）'!$M$8:$M$15)</f>
        <v/>
      </c>
      <c r="D9" s="11">
        <f>SUMIF('工事別 入金・支払・粗利（社内用）'!$F$8:$F$15,D$6,'工事別 入金・支払・粗利（社内用）'!$G$8:$G$15)+SUMIF('工事別 入金・支払・粗利（社内用）'!$I$8:$I$15,D$6,'工事別 入金・支払・粗利（社内用）'!$J$8:$J$15)+SUMIF('工事別 入金・支払・粗利（社内用）'!$L$8:$L$15,D$6,'工事別 入金・支払・粗利（社内用）'!$M$8:$M$15)</f>
        <v/>
      </c>
      <c r="E9" s="11">
        <f>SUMIF('工事別 入金・支払・粗利（社内用）'!$F$8:$F$15,E$6,'工事別 入金・支払・粗利（社内用）'!$G$8:$G$15)+SUMIF('工事別 入金・支払・粗利（社内用）'!$I$8:$I$15,E$6,'工事別 入金・支払・粗利（社内用）'!$J$8:$J$15)+SUMIF('工事別 入金・支払・粗利（社内用）'!$L$8:$L$15,E$6,'工事別 入金・支払・粗利（社内用）'!$M$8:$M$15)</f>
        <v/>
      </c>
      <c r="F9" s="11">
        <f>SUMIF('工事別 入金・支払・粗利（社内用）'!$F$8:$F$15,F$6,'工事別 入金・支払・粗利（社内用）'!$G$8:$G$15)+SUMIF('工事別 入金・支払・粗利（社内用）'!$I$8:$I$15,F$6,'工事別 入金・支払・粗利（社内用）'!$J$8:$J$15)+SUMIF('工事別 入金・支払・粗利（社内用）'!$L$8:$L$15,F$6,'工事別 入金・支払・粗利（社内用）'!$M$8:$M$15)</f>
        <v/>
      </c>
      <c r="G9" s="11">
        <f>SUMIF('工事別 入金・支払・粗利（社内用）'!$F$8:$F$15,G$6,'工事別 入金・支払・粗利（社内用）'!$G$8:$G$15)+SUMIF('工事別 入金・支払・粗利（社内用）'!$I$8:$I$15,G$6,'工事別 入金・支払・粗利（社内用）'!$J$8:$J$15)+SUMIF('工事別 入金・支払・粗利（社内用）'!$L$8:$L$15,G$6,'工事別 入金・支払・粗利（社内用）'!$M$8:$M$15)</f>
        <v/>
      </c>
      <c r="H9" s="11">
        <f>SUMIF('工事別 入金・支払・粗利（社内用）'!$F$8:$F$15,H$6,'工事別 入金・支払・粗利（社内用）'!$G$8:$G$15)+SUMIF('工事別 入金・支払・粗利（社内用）'!$I$8:$I$15,H$6,'工事別 入金・支払・粗利（社内用）'!$J$8:$J$15)+SUMIF('工事別 入金・支払・粗利（社内用）'!$L$8:$L$15,H$6,'工事別 入金・支払・粗利（社内用）'!$M$8:$M$15)</f>
        <v/>
      </c>
      <c r="I9" s="11">
        <f>SUMIF('工事別 入金・支払・粗利（社内用）'!$F$8:$F$15,I$6,'工事別 入金・支払・粗利（社内用）'!$G$8:$G$15)+SUMIF('工事別 入金・支払・粗利（社内用）'!$I$8:$I$15,I$6,'工事別 入金・支払・粗利（社内用）'!$J$8:$J$15)+SUMIF('工事別 入金・支払・粗利（社内用）'!$L$8:$L$15,I$6,'工事別 入金・支払・粗利（社内用）'!$M$8:$M$15)</f>
        <v/>
      </c>
      <c r="J9" s="11">
        <f>SUMIF('工事別 入金・支払・粗利（社内用）'!$F$8:$F$15,J$6,'工事別 入金・支払・粗利（社内用）'!$G$8:$G$15)+SUMIF('工事別 入金・支払・粗利（社内用）'!$I$8:$I$15,J$6,'工事別 入金・支払・粗利（社内用）'!$J$8:$J$15)+SUMIF('工事別 入金・支払・粗利（社内用）'!$L$8:$L$15,J$6,'工事別 入金・支払・粗利（社内用）'!$M$8:$M$15)</f>
        <v/>
      </c>
      <c r="K9" s="11">
        <f>SUMIF('工事別 入金・支払・粗利（社内用）'!$F$8:$F$15,K$6,'工事別 入金・支払・粗利（社内用）'!$G$8:$G$15)+SUMIF('工事別 入金・支払・粗利（社内用）'!$I$8:$I$15,K$6,'工事別 入金・支払・粗利（社内用）'!$J$8:$J$15)+SUMIF('工事別 入金・支払・粗利（社内用）'!$L$8:$L$15,K$6,'工事別 入金・支払・粗利（社内用）'!$M$8:$M$15)</f>
        <v/>
      </c>
      <c r="L9" s="11">
        <f>SUMIF('工事別 入金・支払・粗利（社内用）'!$F$8:$F$15,L$6,'工事別 入金・支払・粗利（社内用）'!$G$8:$G$15)+SUMIF('工事別 入金・支払・粗利（社内用）'!$I$8:$I$15,L$6,'工事別 入金・支払・粗利（社内用）'!$J$8:$J$15)+SUMIF('工事別 入金・支払・粗利（社内用）'!$L$8:$L$15,L$6,'工事別 入金・支払・粗利（社内用）'!$M$8:$M$15)</f>
        <v/>
      </c>
      <c r="M9" s="11">
        <f>SUMIF('工事別 入金・支払・粗利（社内用）'!$F$8:$F$15,M$6,'工事別 入金・支払・粗利（社内用）'!$G$8:$G$15)+SUMIF('工事別 入金・支払・粗利（社内用）'!$I$8:$I$15,M$6,'工事別 入金・支払・粗利（社内用）'!$J$8:$J$15)+SUMIF('工事別 入金・支払・粗利（社内用）'!$L$8:$L$15,M$6,'工事別 入金・支払・粗利（社内用）'!$M$8:$M$15)</f>
        <v/>
      </c>
    </row>
    <row r="10">
      <c r="A10" s="10" t="inlineStr">
        <is>
          <t>その他の工事入金（小工事・常用）</t>
        </is>
      </c>
      <c r="B10" s="12" t="n">
        <v>2500000</v>
      </c>
      <c r="C10" s="12" t="n">
        <v>2500000</v>
      </c>
      <c r="D10" s="12" t="n">
        <v>2500000</v>
      </c>
      <c r="E10" s="12" t="n">
        <v>2500000</v>
      </c>
      <c r="F10" s="12" t="n">
        <v>2500000</v>
      </c>
      <c r="G10" s="12" t="n">
        <v>2500000</v>
      </c>
      <c r="H10" s="12" t="n">
        <v>2500000</v>
      </c>
      <c r="I10" s="12" t="n">
        <v>2500000</v>
      </c>
      <c r="J10" s="12" t="n">
        <v>2500000</v>
      </c>
      <c r="K10" s="12" t="n">
        <v>2500000</v>
      </c>
      <c r="L10" s="12" t="n">
        <v>2500000</v>
      </c>
      <c r="M10" s="12" t="n">
        <v>2500000</v>
      </c>
    </row>
    <row r="11">
      <c r="A11" s="10" t="inlineStr">
        <is>
          <t>その他の入金（補助金・雑収入）</t>
        </is>
      </c>
      <c r="B11" s="12" t="n">
        <v>0</v>
      </c>
      <c r="C11" s="12" t="n">
        <v>0</v>
      </c>
      <c r="D11" s="12" t="n">
        <v>0</v>
      </c>
      <c r="E11" s="12" t="n">
        <v>0</v>
      </c>
      <c r="F11" s="12" t="n">
        <v>0</v>
      </c>
      <c r="G11" s="12" t="n">
        <v>0</v>
      </c>
      <c r="H11" s="12" t="n">
        <v>0</v>
      </c>
      <c r="I11" s="12" t="n">
        <v>0</v>
      </c>
      <c r="J11" s="12" t="n">
        <v>0</v>
      </c>
      <c r="K11" s="12" t="n">
        <v>0</v>
      </c>
      <c r="L11" s="12" t="n">
        <v>0</v>
      </c>
      <c r="M11" s="12" t="n">
        <v>0</v>
      </c>
    </row>
    <row r="12">
      <c r="A12" s="10" t="inlineStr">
        <is>
          <t>借入の入金</t>
        </is>
      </c>
      <c r="B12" s="12" t="n">
        <v>0</v>
      </c>
      <c r="C12" s="12" t="n">
        <v>0</v>
      </c>
      <c r="D12" s="12" t="n">
        <v>0</v>
      </c>
      <c r="E12" s="12" t="n">
        <v>0</v>
      </c>
      <c r="F12" s="12" t="n">
        <v>0</v>
      </c>
      <c r="G12" s="12" t="n">
        <v>0</v>
      </c>
      <c r="H12" s="12" t="n">
        <v>0</v>
      </c>
      <c r="I12" s="12" t="n">
        <v>0</v>
      </c>
      <c r="J12" s="12" t="n">
        <v>0</v>
      </c>
      <c r="K12" s="12" t="n">
        <v>0</v>
      </c>
      <c r="L12" s="12" t="n">
        <v>0</v>
      </c>
      <c r="M12" s="12" t="n">
        <v>0</v>
      </c>
    </row>
    <row r="13">
      <c r="A13" s="6" t="inlineStr">
        <is>
          <t>収入 合計</t>
        </is>
      </c>
      <c r="B13" s="13">
        <f>SUM(B9:B12)</f>
        <v/>
      </c>
      <c r="C13" s="13">
        <f>SUM(C9:C12)</f>
        <v/>
      </c>
      <c r="D13" s="13">
        <f>SUM(D9:D12)</f>
        <v/>
      </c>
      <c r="E13" s="13">
        <f>SUM(E9:E12)</f>
        <v/>
      </c>
      <c r="F13" s="13">
        <f>SUM(F9:F12)</f>
        <v/>
      </c>
      <c r="G13" s="13">
        <f>SUM(G9:G12)</f>
        <v/>
      </c>
      <c r="H13" s="13">
        <f>SUM(H9:H12)</f>
        <v/>
      </c>
      <c r="I13" s="13">
        <f>SUM(I9:I12)</f>
        <v/>
      </c>
      <c r="J13" s="13">
        <f>SUM(J9:J12)</f>
        <v/>
      </c>
      <c r="K13" s="13">
        <f>SUM(K9:K12)</f>
        <v/>
      </c>
      <c r="L13" s="13">
        <f>SUM(L9:L12)</f>
        <v/>
      </c>
      <c r="M13" s="13">
        <f>SUM(M9:M12)</f>
        <v/>
      </c>
    </row>
    <row r="14">
      <c r="A14" s="8" t="inlineStr">
        <is>
          <t>■ 支出（出ていくお金）</t>
        </is>
      </c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</row>
    <row r="15">
      <c r="A15" s="10" t="inlineStr">
        <is>
          <t>外注費の支払（工事別シートから自動）</t>
        </is>
      </c>
      <c r="B15" s="11">
        <f>SUMIF('工事別 入金・支払・粗利（社内用）'!$D$20:$D$27,B$6,'工事別 入金・支払・粗利（社内用）'!$E$20:$E$27)</f>
        <v/>
      </c>
      <c r="C15" s="11">
        <f>SUMIF('工事別 入金・支払・粗利（社内用）'!$D$20:$D$27,C$6,'工事別 入金・支払・粗利（社内用）'!$E$20:$E$27)</f>
        <v/>
      </c>
      <c r="D15" s="11">
        <f>SUMIF('工事別 入金・支払・粗利（社内用）'!$D$20:$D$27,D$6,'工事別 入金・支払・粗利（社内用）'!$E$20:$E$27)</f>
        <v/>
      </c>
      <c r="E15" s="11">
        <f>SUMIF('工事別 入金・支払・粗利（社内用）'!$D$20:$D$27,E$6,'工事別 入金・支払・粗利（社内用）'!$E$20:$E$27)</f>
        <v/>
      </c>
      <c r="F15" s="11">
        <f>SUMIF('工事別 入金・支払・粗利（社内用）'!$D$20:$D$27,F$6,'工事別 入金・支払・粗利（社内用）'!$E$20:$E$27)</f>
        <v/>
      </c>
      <c r="G15" s="11">
        <f>SUMIF('工事別 入金・支払・粗利（社内用）'!$D$20:$D$27,G$6,'工事別 入金・支払・粗利（社内用）'!$E$20:$E$27)</f>
        <v/>
      </c>
      <c r="H15" s="11">
        <f>SUMIF('工事別 入金・支払・粗利（社内用）'!$D$20:$D$27,H$6,'工事別 入金・支払・粗利（社内用）'!$E$20:$E$27)</f>
        <v/>
      </c>
      <c r="I15" s="11">
        <f>SUMIF('工事別 入金・支払・粗利（社内用）'!$D$20:$D$27,I$6,'工事別 入金・支払・粗利（社内用）'!$E$20:$E$27)</f>
        <v/>
      </c>
      <c r="J15" s="11">
        <f>SUMIF('工事別 入金・支払・粗利（社内用）'!$D$20:$D$27,J$6,'工事別 入金・支払・粗利（社内用）'!$E$20:$E$27)</f>
        <v/>
      </c>
      <c r="K15" s="11">
        <f>SUMIF('工事別 入金・支払・粗利（社内用）'!$D$20:$D$27,K$6,'工事別 入金・支払・粗利（社内用）'!$E$20:$E$27)</f>
        <v/>
      </c>
      <c r="L15" s="11">
        <f>SUMIF('工事別 入金・支払・粗利（社内用）'!$D$20:$D$27,L$6,'工事別 入金・支払・粗利（社内用）'!$E$20:$E$27)</f>
        <v/>
      </c>
      <c r="M15" s="11">
        <f>SUMIF('工事別 入金・支払・粗利（社内用）'!$D$20:$D$27,M$6,'工事別 入金・支払・粗利（社内用）'!$E$20:$E$27)</f>
        <v/>
      </c>
    </row>
    <row r="16">
      <c r="A16" s="10" t="inlineStr">
        <is>
          <t>材料費の支払（工事別シートから自動）</t>
        </is>
      </c>
      <c r="B16" s="11">
        <f>SUMIF('工事別 入金・支払・粗利（社内用）'!$H$20:$H$27,B$6,'工事別 入金・支払・粗利（社内用）'!$I$20:$I$27)</f>
        <v/>
      </c>
      <c r="C16" s="11">
        <f>SUMIF('工事別 入金・支払・粗利（社内用）'!$H$20:$H$27,C$6,'工事別 入金・支払・粗利（社内用）'!$I$20:$I$27)</f>
        <v/>
      </c>
      <c r="D16" s="11">
        <f>SUMIF('工事別 入金・支払・粗利（社内用）'!$H$20:$H$27,D$6,'工事別 入金・支払・粗利（社内用）'!$I$20:$I$27)</f>
        <v/>
      </c>
      <c r="E16" s="11">
        <f>SUMIF('工事別 入金・支払・粗利（社内用）'!$H$20:$H$27,E$6,'工事別 入金・支払・粗利（社内用）'!$I$20:$I$27)</f>
        <v/>
      </c>
      <c r="F16" s="11">
        <f>SUMIF('工事別 入金・支払・粗利（社内用）'!$H$20:$H$27,F$6,'工事別 入金・支払・粗利（社内用）'!$I$20:$I$27)</f>
        <v/>
      </c>
      <c r="G16" s="11">
        <f>SUMIF('工事別 入金・支払・粗利（社内用）'!$H$20:$H$27,G$6,'工事別 入金・支払・粗利（社内用）'!$I$20:$I$27)</f>
        <v/>
      </c>
      <c r="H16" s="11">
        <f>SUMIF('工事別 入金・支払・粗利（社内用）'!$H$20:$H$27,H$6,'工事別 入金・支払・粗利（社内用）'!$I$20:$I$27)</f>
        <v/>
      </c>
      <c r="I16" s="11">
        <f>SUMIF('工事別 入金・支払・粗利（社内用）'!$H$20:$H$27,I$6,'工事別 入金・支払・粗利（社内用）'!$I$20:$I$27)</f>
        <v/>
      </c>
      <c r="J16" s="11">
        <f>SUMIF('工事別 入金・支払・粗利（社内用）'!$H$20:$H$27,J$6,'工事別 入金・支払・粗利（社内用）'!$I$20:$I$27)</f>
        <v/>
      </c>
      <c r="K16" s="11">
        <f>SUMIF('工事別 入金・支払・粗利（社内用）'!$H$20:$H$27,K$6,'工事別 入金・支払・粗利（社内用）'!$I$20:$I$27)</f>
        <v/>
      </c>
      <c r="L16" s="11">
        <f>SUMIF('工事別 入金・支払・粗利（社内用）'!$H$20:$H$27,L$6,'工事別 入金・支払・粗利（社内用）'!$I$20:$I$27)</f>
        <v/>
      </c>
      <c r="M16" s="11">
        <f>SUMIF('工事別 入金・支払・粗利（社内用）'!$H$20:$H$27,M$6,'工事別 入金・支払・粗利（社内用）'!$I$20:$I$27)</f>
        <v/>
      </c>
    </row>
    <row r="17">
      <c r="A17" s="10" t="inlineStr">
        <is>
          <t>その他の外注・材料の支払（小工事）</t>
        </is>
      </c>
      <c r="B17" s="12" t="n">
        <v>1380000</v>
      </c>
      <c r="C17" s="12" t="n">
        <v>1380000</v>
      </c>
      <c r="D17" s="12" t="n">
        <v>1380000</v>
      </c>
      <c r="E17" s="12" t="n">
        <v>1380000</v>
      </c>
      <c r="F17" s="12" t="n">
        <v>1380000</v>
      </c>
      <c r="G17" s="12" t="n">
        <v>1380000</v>
      </c>
      <c r="H17" s="12" t="n">
        <v>1380000</v>
      </c>
      <c r="I17" s="12" t="n">
        <v>1380000</v>
      </c>
      <c r="J17" s="12" t="n">
        <v>1380000</v>
      </c>
      <c r="K17" s="12" t="n">
        <v>1380000</v>
      </c>
      <c r="L17" s="12" t="n">
        <v>1380000</v>
      </c>
      <c r="M17" s="12" t="n">
        <v>1380000</v>
      </c>
    </row>
    <row r="18">
      <c r="A18" s="10" t="inlineStr">
        <is>
          <t>人件費・労務費（自社分・設定シート）</t>
        </is>
      </c>
      <c r="B18" s="11">
        <f>'設定'!$B$24</f>
        <v/>
      </c>
      <c r="C18" s="11">
        <f>'設定'!$B$24</f>
        <v/>
      </c>
      <c r="D18" s="11">
        <f>'設定'!$B$24</f>
        <v/>
      </c>
      <c r="E18" s="11">
        <f>'設定'!$B$24</f>
        <v/>
      </c>
      <c r="F18" s="11">
        <f>'設定'!$B$24</f>
        <v/>
      </c>
      <c r="G18" s="11">
        <f>'設定'!$B$24</f>
        <v/>
      </c>
      <c r="H18" s="11">
        <f>'設定'!$B$24</f>
        <v/>
      </c>
      <c r="I18" s="11">
        <f>'設定'!$B$24</f>
        <v/>
      </c>
      <c r="J18" s="11">
        <f>'設定'!$B$24</f>
        <v/>
      </c>
      <c r="K18" s="11">
        <f>'設定'!$B$24</f>
        <v/>
      </c>
      <c r="L18" s="11">
        <f>'設定'!$B$24</f>
        <v/>
      </c>
      <c r="M18" s="11">
        <f>'設定'!$B$24</f>
        <v/>
      </c>
    </row>
    <row r="19">
      <c r="A19" s="10" t="inlineStr">
        <is>
          <t>その他の固定費（設定シート）</t>
        </is>
      </c>
      <c r="B19" s="11">
        <f>'設定'!$B$32</f>
        <v/>
      </c>
      <c r="C19" s="11">
        <f>'設定'!$B$32</f>
        <v/>
      </c>
      <c r="D19" s="11">
        <f>'設定'!$B$32</f>
        <v/>
      </c>
      <c r="E19" s="11">
        <f>'設定'!$B$32</f>
        <v/>
      </c>
      <c r="F19" s="11">
        <f>'設定'!$B$32</f>
        <v/>
      </c>
      <c r="G19" s="11">
        <f>'設定'!$B$32</f>
        <v/>
      </c>
      <c r="H19" s="11">
        <f>'設定'!$B$32</f>
        <v/>
      </c>
      <c r="I19" s="11">
        <f>'設定'!$B$32</f>
        <v/>
      </c>
      <c r="J19" s="11">
        <f>'設定'!$B$32</f>
        <v/>
      </c>
      <c r="K19" s="11">
        <f>'設定'!$B$32</f>
        <v/>
      </c>
      <c r="L19" s="11">
        <f>'設定'!$B$32</f>
        <v/>
      </c>
      <c r="M19" s="11">
        <f>'設定'!$B$32</f>
        <v/>
      </c>
    </row>
    <row r="20">
      <c r="A20" s="10" t="inlineStr">
        <is>
          <t>借入の返済</t>
        </is>
      </c>
      <c r="B20" s="12" t="n">
        <v>150000</v>
      </c>
      <c r="C20" s="12" t="n">
        <v>150000</v>
      </c>
      <c r="D20" s="12" t="n">
        <v>150000</v>
      </c>
      <c r="E20" s="12" t="n">
        <v>150000</v>
      </c>
      <c r="F20" s="12" t="n">
        <v>150000</v>
      </c>
      <c r="G20" s="12" t="n">
        <v>150000</v>
      </c>
      <c r="H20" s="12" t="n">
        <v>150000</v>
      </c>
      <c r="I20" s="12" t="n">
        <v>150000</v>
      </c>
      <c r="J20" s="12" t="n">
        <v>150000</v>
      </c>
      <c r="K20" s="12" t="n">
        <v>150000</v>
      </c>
      <c r="L20" s="12" t="n">
        <v>150000</v>
      </c>
      <c r="M20" s="12" t="n">
        <v>150000</v>
      </c>
    </row>
    <row r="21">
      <c r="A21" s="10" t="inlineStr">
        <is>
          <t>税金・社会保険の納付</t>
        </is>
      </c>
      <c r="B21" s="12" t="n">
        <v>0</v>
      </c>
      <c r="C21" s="12" t="n">
        <v>0</v>
      </c>
      <c r="D21" s="12" t="n">
        <v>500000</v>
      </c>
      <c r="E21" s="12" t="n">
        <v>0</v>
      </c>
      <c r="F21" s="12" t="n">
        <v>0</v>
      </c>
      <c r="G21" s="12" t="n">
        <v>0</v>
      </c>
      <c r="H21" s="12" t="n">
        <v>0</v>
      </c>
      <c r="I21" s="12" t="n">
        <v>250000</v>
      </c>
      <c r="J21" s="12" t="n">
        <v>0</v>
      </c>
      <c r="K21" s="12" t="n">
        <v>0</v>
      </c>
      <c r="L21" s="12" t="n">
        <v>0</v>
      </c>
      <c r="M21" s="12" t="n">
        <v>0</v>
      </c>
    </row>
    <row r="22">
      <c r="A22" s="10" t="inlineStr">
        <is>
          <t>その他の支出</t>
        </is>
      </c>
      <c r="B22" s="12" t="n">
        <v>0</v>
      </c>
      <c r="C22" s="12" t="n">
        <v>0</v>
      </c>
      <c r="D22" s="12" t="n">
        <v>0</v>
      </c>
      <c r="E22" s="12" t="n">
        <v>0</v>
      </c>
      <c r="F22" s="12" t="n">
        <v>0</v>
      </c>
      <c r="G22" s="12" t="n">
        <v>0</v>
      </c>
      <c r="H22" s="12" t="n">
        <v>0</v>
      </c>
      <c r="I22" s="12" t="n">
        <v>0</v>
      </c>
      <c r="J22" s="12" t="n">
        <v>0</v>
      </c>
      <c r="K22" s="12" t="n">
        <v>0</v>
      </c>
      <c r="L22" s="12" t="n">
        <v>0</v>
      </c>
      <c r="M22" s="12" t="n">
        <v>0</v>
      </c>
    </row>
    <row r="23">
      <c r="A23" s="6" t="inlineStr">
        <is>
          <t>支出 合計</t>
        </is>
      </c>
      <c r="B23" s="13">
        <f>SUM(B15:B22)</f>
        <v/>
      </c>
      <c r="C23" s="13">
        <f>SUM(C15:C22)</f>
        <v/>
      </c>
      <c r="D23" s="13">
        <f>SUM(D15:D22)</f>
        <v/>
      </c>
      <c r="E23" s="13">
        <f>SUM(E15:E22)</f>
        <v/>
      </c>
      <c r="F23" s="13">
        <f>SUM(F15:F22)</f>
        <v/>
      </c>
      <c r="G23" s="13">
        <f>SUM(G15:G22)</f>
        <v/>
      </c>
      <c r="H23" s="13">
        <f>SUM(H15:H22)</f>
        <v/>
      </c>
      <c r="I23" s="13">
        <f>SUM(I15:I22)</f>
        <v/>
      </c>
      <c r="J23" s="13">
        <f>SUM(J15:J22)</f>
        <v/>
      </c>
      <c r="K23" s="13">
        <f>SUM(K15:K22)</f>
        <v/>
      </c>
      <c r="L23" s="13">
        <f>SUM(L15:L22)</f>
        <v/>
      </c>
      <c r="M23" s="13">
        <f>SUM(M15:M22)</f>
        <v/>
      </c>
    </row>
    <row r="24">
      <c r="A24" s="6" t="inlineStr">
        <is>
          <t>当月の収支（収入 − 支出）</t>
        </is>
      </c>
      <c r="B24" s="13">
        <f>B13-B23</f>
        <v/>
      </c>
      <c r="C24" s="13">
        <f>C13-C23</f>
        <v/>
      </c>
      <c r="D24" s="13">
        <f>D13-D23</f>
        <v/>
      </c>
      <c r="E24" s="13">
        <f>E13-E23</f>
        <v/>
      </c>
      <c r="F24" s="13">
        <f>F13-F23</f>
        <v/>
      </c>
      <c r="G24" s="13">
        <f>G13-G23</f>
        <v/>
      </c>
      <c r="H24" s="13">
        <f>H13-H23</f>
        <v/>
      </c>
      <c r="I24" s="13">
        <f>I13-I23</f>
        <v/>
      </c>
      <c r="J24" s="13">
        <f>J13-J23</f>
        <v/>
      </c>
      <c r="K24" s="13">
        <f>K13-K23</f>
        <v/>
      </c>
      <c r="L24" s="13">
        <f>L13-L23</f>
        <v/>
      </c>
      <c r="M24" s="13">
        <f>M13-M23</f>
        <v/>
      </c>
    </row>
    <row r="25">
      <c r="A25" s="14" t="inlineStr">
        <is>
          <t>月末の現金・預金残高</t>
        </is>
      </c>
      <c r="B25" s="15">
        <f>B7+B24</f>
        <v/>
      </c>
      <c r="C25" s="15">
        <f>C7+C24</f>
        <v/>
      </c>
      <c r="D25" s="15">
        <f>D7+D24</f>
        <v/>
      </c>
      <c r="E25" s="15">
        <f>E7+E24</f>
        <v/>
      </c>
      <c r="F25" s="15">
        <f>F7+F24</f>
        <v/>
      </c>
      <c r="G25" s="15">
        <f>G7+G24</f>
        <v/>
      </c>
      <c r="H25" s="15">
        <f>H7+H24</f>
        <v/>
      </c>
      <c r="I25" s="15">
        <f>I7+I24</f>
        <v/>
      </c>
      <c r="J25" s="15">
        <f>J7+J24</f>
        <v/>
      </c>
      <c r="K25" s="15">
        <f>K7+K24</f>
        <v/>
      </c>
      <c r="L25" s="15">
        <f>L7+L24</f>
        <v/>
      </c>
      <c r="M25" s="15">
        <f>M7+M24</f>
        <v/>
      </c>
    </row>
    <row r="27">
      <c r="A27" s="16" t="inlineStr">
        <is>
          <t>■ 12か月の先読み（自動）</t>
        </is>
      </c>
    </row>
    <row r="28">
      <c r="A28" s="17" t="inlineStr">
        <is>
          <t>いちばん残高が少なくなる月</t>
        </is>
      </c>
      <c r="B28" s="18">
        <f>INDEX($B$6:$M$6,MATCH(MIN($B$25:$M$25),$B$25:$M$25,0))</f>
        <v/>
      </c>
    </row>
    <row r="29">
      <c r="A29" s="17" t="inlineStr">
        <is>
          <t>そのときの月末残高</t>
        </is>
      </c>
      <c r="B29" s="19">
        <f>MIN($B$25:$M$25)</f>
        <v/>
      </c>
    </row>
    <row r="30">
      <c r="A30" s="17" t="inlineStr">
        <is>
          <t>残高の警告ラインを下回る月の数</t>
        </is>
      </c>
      <c r="B30" s="20">
        <f>COUNTIF($B$25:$M$25,"&lt;"&amp;'設定'!$B$16)</f>
        <v/>
      </c>
    </row>
    <row r="32">
      <c r="A32" s="2" t="inlineStr">
        <is>
          <t>赤い月末残高＝「設定」シートの警告ラインを下回った月。手を打つならこの月の前です。</t>
        </is>
      </c>
    </row>
    <row r="33">
      <c r="A33" s="2" t="inlineStr">
        <is>
          <t>工事の入金・外注費・材料費の支払は「工事別」シートの内容から自動で反映されます。</t>
        </is>
      </c>
    </row>
    <row r="34">
      <c r="A34" s="3" t="inlineStr">
        <is>
          <t>※金額はすべて架空のサンプルです。自社の数字に書き換えてお使いください。</t>
        </is>
      </c>
    </row>
  </sheetData>
  <conditionalFormatting sqref="B25:M25">
    <cfRule type="expression" priority="1" dxfId="0">
      <formula>AND(ISNUMBER(B$25),B$25&lt;'設定'!$B$16)</formula>
    </cfRule>
  </conditionalFormatting>
  <conditionalFormatting sqref="B24:M24">
    <cfRule type="expression" priority="2" dxfId="1">
      <formula>AND(ISNUMBER(B$24),B$24&lt;0)</formula>
    </cfRule>
  </conditionalFormatting>
  <pageMargins left="0.75" right="0.75" top="1" bottom="1" header="0.5" footer="0.5"/>
  <pageSetup orientation="landscape" paperSize="9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M34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3.5" customWidth="1" min="3" max="3"/>
    <col width="13.5" customWidth="1" min="4" max="4"/>
    <col width="13.5" customWidth="1" min="5" max="5"/>
    <col width="13.5" customWidth="1" min="6" max="6"/>
    <col width="13.5" customWidth="1" min="7" max="7"/>
    <col width="13.5" customWidth="1" min="8" max="8"/>
    <col width="13.5" customWidth="1" min="9" max="9"/>
    <col width="13.5" customWidth="1" min="10" max="10"/>
    <col width="13.5" customWidth="1" min="11" max="11"/>
    <col width="13.5" customWidth="1" min="12" max="12"/>
    <col width="13.5" customWidth="1" min="13" max="13"/>
  </cols>
  <sheetData>
    <row r="1">
      <c r="A1" s="21" t="inlineStr">
        <is>
          <t>工事別 入金・支払・粗利（社内用）</t>
        </is>
      </c>
    </row>
    <row r="2">
      <c r="A2" s="22" t="inlineStr">
        <is>
          <t>この表はお客様には出さない社内用です。</t>
        </is>
      </c>
    </row>
    <row r="3">
      <c r="A3" s="2" t="inlineStr">
        <is>
          <t>工事ごとの入金予定と支払予定を入れると、「資金繰り表」シートの月次に自動で反映されます。</t>
        </is>
      </c>
    </row>
    <row r="4">
      <c r="A4" s="3" t="inlineStr">
        <is>
          <t>※工事名・金額・入金条件はすべて架空のサンプルです。自社の契約内容に書き換えてお使いください。</t>
        </is>
      </c>
    </row>
    <row r="6">
      <c r="A6" s="16" t="inlineStr">
        <is>
          <t>▼ ① 入金の予定（着工金・中間金・完成金）</t>
        </is>
      </c>
    </row>
    <row r="7" ht="42" customHeight="1">
      <c r="A7" s="23" t="inlineStr">
        <is>
          <t>工事名</t>
        </is>
      </c>
      <c r="B7" s="23" t="inlineStr">
        <is>
          <t>元請・発注者</t>
        </is>
      </c>
      <c r="C7" s="23" t="inlineStr">
        <is>
          <t>契約金額
（税抜）</t>
        </is>
      </c>
      <c r="D7" s="23" t="inlineStr">
        <is>
          <t>入金総額
（税込・自動）</t>
        </is>
      </c>
      <c r="E7" s="23" t="inlineStr">
        <is>
          <t>着工金
割合</t>
        </is>
      </c>
      <c r="F7" s="23" t="inlineStr">
        <is>
          <t>着工金
入金月</t>
        </is>
      </c>
      <c r="G7" s="23" t="inlineStr">
        <is>
          <t>着工金
金額（自動）</t>
        </is>
      </c>
      <c r="H7" s="23" t="inlineStr">
        <is>
          <t>中間金
割合</t>
        </is>
      </c>
      <c r="I7" s="23" t="inlineStr">
        <is>
          <t>中間金
入金月</t>
        </is>
      </c>
      <c r="J7" s="23" t="inlineStr">
        <is>
          <t>中間金
金額（自動）</t>
        </is>
      </c>
      <c r="K7" s="23" t="inlineStr">
        <is>
          <t>完成金
割合（自動）</t>
        </is>
      </c>
      <c r="L7" s="23" t="inlineStr">
        <is>
          <t>完成金
入金月</t>
        </is>
      </c>
      <c r="M7" s="23" t="inlineStr">
        <is>
          <t>完成金
金額（自動）</t>
        </is>
      </c>
    </row>
    <row r="8" ht="18" customHeight="1">
      <c r="A8" s="24" t="inlineStr">
        <is>
          <t>A様邸 外壁塗装工事</t>
        </is>
      </c>
      <c r="B8" s="24" t="inlineStr">
        <is>
          <t>施主直請</t>
        </is>
      </c>
      <c r="C8" s="12" t="n">
        <v>3200000</v>
      </c>
      <c r="D8" s="11">
        <f>IF($A8="","",ROUND(C8*(1+'設定'!$B$13),0))</f>
        <v/>
      </c>
      <c r="E8" s="25" t="n">
        <v>0.3</v>
      </c>
      <c r="F8" s="26" t="inlineStr">
        <is>
          <t>2026年4月</t>
        </is>
      </c>
      <c r="G8" s="11">
        <f>IF($A8="","",ROUND(D8*N(E8),0))</f>
        <v/>
      </c>
      <c r="H8" s="25" t="n">
        <v>0</v>
      </c>
      <c r="I8" s="26" t="n"/>
      <c r="J8" s="11">
        <f>IF($A8="","",ROUND(D8*N(H8),0))</f>
        <v/>
      </c>
      <c r="K8" s="27">
        <f>IF($A8="","",1-N(E8)-N(H8))</f>
        <v/>
      </c>
      <c r="L8" s="26" t="inlineStr">
        <is>
          <t>2026年6月</t>
        </is>
      </c>
      <c r="M8" s="11">
        <f>IF($A8="","",D8-G8-J8)</f>
        <v/>
      </c>
    </row>
    <row r="9" ht="18" customHeight="1">
      <c r="A9" s="24" t="inlineStr">
        <is>
          <t>B工場 屋根改修工事</t>
        </is>
      </c>
      <c r="B9" s="24" t="inlineStr">
        <is>
          <t>（株）サンプル工業</t>
        </is>
      </c>
      <c r="C9" s="12" t="n">
        <v>8500000</v>
      </c>
      <c r="D9" s="11">
        <f>IF($A9="","",ROUND(C9*(1+'設定'!$B$13),0))</f>
        <v/>
      </c>
      <c r="E9" s="25" t="n">
        <v>0</v>
      </c>
      <c r="F9" s="26" t="n"/>
      <c r="G9" s="11">
        <f>IF($A9="","",ROUND(D9*N(E9),0))</f>
        <v/>
      </c>
      <c r="H9" s="25" t="n">
        <v>0.4</v>
      </c>
      <c r="I9" s="26" t="inlineStr">
        <is>
          <t>2026年7月</t>
        </is>
      </c>
      <c r="J9" s="11">
        <f>IF($A9="","",ROUND(D9*N(H9),0))</f>
        <v/>
      </c>
      <c r="K9" s="27">
        <f>IF($A9="","",1-N(E9)-N(H9))</f>
        <v/>
      </c>
      <c r="L9" s="26" t="inlineStr">
        <is>
          <t>2026年9月</t>
        </is>
      </c>
      <c r="M9" s="11">
        <f>IF($A9="","",D9-G9-J9)</f>
        <v/>
      </c>
    </row>
    <row r="10" ht="18" customHeight="1">
      <c r="A10" s="24" t="inlineStr">
        <is>
          <t>Cマンション改修工事</t>
        </is>
      </c>
      <c r="B10" s="24" t="inlineStr">
        <is>
          <t>サンプル管理（株）</t>
        </is>
      </c>
      <c r="C10" s="12" t="n">
        <v>12000000</v>
      </c>
      <c r="D10" s="11">
        <f>IF($A10="","",ROUND(C10*(1+'設定'!$B$13),0))</f>
        <v/>
      </c>
      <c r="E10" s="25" t="n">
        <v>0.2</v>
      </c>
      <c r="F10" s="26" t="inlineStr">
        <is>
          <t>2026年8月</t>
        </is>
      </c>
      <c r="G10" s="11">
        <f>IF($A10="","",ROUND(D10*N(E10),0))</f>
        <v/>
      </c>
      <c r="H10" s="25" t="n">
        <v>0.3</v>
      </c>
      <c r="I10" s="26" t="inlineStr">
        <is>
          <t>2026年10月</t>
        </is>
      </c>
      <c r="J10" s="11">
        <f>IF($A10="","",ROUND(D10*N(H10),0))</f>
        <v/>
      </c>
      <c r="K10" s="27">
        <f>IF($A10="","",1-N(E10)-N(H10))</f>
        <v/>
      </c>
      <c r="L10" s="26" t="inlineStr">
        <is>
          <t>2026年11月</t>
        </is>
      </c>
      <c r="M10" s="11">
        <f>IF($A10="","",D10-G10-J10)</f>
        <v/>
      </c>
    </row>
    <row r="11" ht="18" customHeight="1">
      <c r="A11" s="24" t="n"/>
      <c r="B11" s="24" t="n"/>
      <c r="C11" s="12" t="n"/>
      <c r="D11" s="11">
        <f>IF($A11="","",ROUND(C11*(1+'設定'!$B$13),0))</f>
        <v/>
      </c>
      <c r="E11" s="25" t="n"/>
      <c r="F11" s="26" t="n"/>
      <c r="G11" s="11">
        <f>IF($A11="","",ROUND(D11*N(E11),0))</f>
        <v/>
      </c>
      <c r="H11" s="25" t="n"/>
      <c r="I11" s="26" t="n"/>
      <c r="J11" s="11">
        <f>IF($A11="","",ROUND(D11*N(H11),0))</f>
        <v/>
      </c>
      <c r="K11" s="27">
        <f>IF($A11="","",1-N(E11)-N(H11))</f>
        <v/>
      </c>
      <c r="L11" s="26" t="n"/>
      <c r="M11" s="11">
        <f>IF($A11="","",D11-G11-J11)</f>
        <v/>
      </c>
    </row>
    <row r="12" ht="18" customHeight="1">
      <c r="A12" s="24" t="n"/>
      <c r="B12" s="24" t="n"/>
      <c r="C12" s="12" t="n"/>
      <c r="D12" s="11">
        <f>IF($A12="","",ROUND(C12*(1+'設定'!$B$13),0))</f>
        <v/>
      </c>
      <c r="E12" s="25" t="n"/>
      <c r="F12" s="26" t="n"/>
      <c r="G12" s="11">
        <f>IF($A12="","",ROUND(D12*N(E12),0))</f>
        <v/>
      </c>
      <c r="H12" s="25" t="n"/>
      <c r="I12" s="26" t="n"/>
      <c r="J12" s="11">
        <f>IF($A12="","",ROUND(D12*N(H12),0))</f>
        <v/>
      </c>
      <c r="K12" s="27">
        <f>IF($A12="","",1-N(E12)-N(H12))</f>
        <v/>
      </c>
      <c r="L12" s="26" t="n"/>
      <c r="M12" s="11">
        <f>IF($A12="","",D12-G12-J12)</f>
        <v/>
      </c>
    </row>
    <row r="13" ht="18" customHeight="1">
      <c r="A13" s="24" t="n"/>
      <c r="B13" s="24" t="n"/>
      <c r="C13" s="12" t="n"/>
      <c r="D13" s="11">
        <f>IF($A13="","",ROUND(C13*(1+'設定'!$B$13),0))</f>
        <v/>
      </c>
      <c r="E13" s="25" t="n"/>
      <c r="F13" s="26" t="n"/>
      <c r="G13" s="11">
        <f>IF($A13="","",ROUND(D13*N(E13),0))</f>
        <v/>
      </c>
      <c r="H13" s="25" t="n"/>
      <c r="I13" s="26" t="n"/>
      <c r="J13" s="11">
        <f>IF($A13="","",ROUND(D13*N(H13),0))</f>
        <v/>
      </c>
      <c r="K13" s="27">
        <f>IF($A13="","",1-N(E13)-N(H13))</f>
        <v/>
      </c>
      <c r="L13" s="26" t="n"/>
      <c r="M13" s="11">
        <f>IF($A13="","",D13-G13-J13)</f>
        <v/>
      </c>
    </row>
    <row r="14" ht="18" customHeight="1">
      <c r="A14" s="24" t="n"/>
      <c r="B14" s="24" t="n"/>
      <c r="C14" s="12" t="n"/>
      <c r="D14" s="11">
        <f>IF($A14="","",ROUND(C14*(1+'設定'!$B$13),0))</f>
        <v/>
      </c>
      <c r="E14" s="25" t="n"/>
      <c r="F14" s="26" t="n"/>
      <c r="G14" s="11">
        <f>IF($A14="","",ROUND(D14*N(E14),0))</f>
        <v/>
      </c>
      <c r="H14" s="25" t="n"/>
      <c r="I14" s="26" t="n"/>
      <c r="J14" s="11">
        <f>IF($A14="","",ROUND(D14*N(H14),0))</f>
        <v/>
      </c>
      <c r="K14" s="27">
        <f>IF($A14="","",1-N(E14)-N(H14))</f>
        <v/>
      </c>
      <c r="L14" s="26" t="n"/>
      <c r="M14" s="11">
        <f>IF($A14="","",D14-G14-J14)</f>
        <v/>
      </c>
    </row>
    <row r="15" ht="18" customHeight="1">
      <c r="A15" s="24" t="n"/>
      <c r="B15" s="24" t="n"/>
      <c r="C15" s="12" t="n"/>
      <c r="D15" s="11">
        <f>IF($A15="","",ROUND(C15*(1+'設定'!$B$13),0))</f>
        <v/>
      </c>
      <c r="E15" s="25" t="n"/>
      <c r="F15" s="26" t="n"/>
      <c r="G15" s="11">
        <f>IF($A15="","",ROUND(D15*N(E15),0))</f>
        <v/>
      </c>
      <c r="H15" s="25" t="n"/>
      <c r="I15" s="26" t="n"/>
      <c r="J15" s="11">
        <f>IF($A15="","",ROUND(D15*N(H15),0))</f>
        <v/>
      </c>
      <c r="K15" s="27">
        <f>IF($A15="","",1-N(E15)-N(H15))</f>
        <v/>
      </c>
      <c r="L15" s="26" t="n"/>
      <c r="M15" s="11">
        <f>IF($A15="","",D15-G15-J15)</f>
        <v/>
      </c>
    </row>
    <row r="16">
      <c r="A16" s="28" t="inlineStr">
        <is>
          <t>合計</t>
        </is>
      </c>
      <c r="B16" s="28" t="n"/>
      <c r="C16" s="15">
        <f>SUM(C8:C15)</f>
        <v/>
      </c>
      <c r="D16" s="15">
        <f>SUM(D8:D15)</f>
        <v/>
      </c>
      <c r="E16" s="28" t="n"/>
      <c r="F16" s="28" t="n"/>
      <c r="G16" s="15">
        <f>SUM(G8:G15)</f>
        <v/>
      </c>
      <c r="H16" s="28" t="n"/>
      <c r="I16" s="28" t="n"/>
      <c r="J16" s="15">
        <f>SUM(J8:J15)</f>
        <v/>
      </c>
      <c r="K16" s="28" t="n"/>
      <c r="L16" s="28" t="n"/>
      <c r="M16" s="15">
        <f>SUM(M8:M15)</f>
        <v/>
      </c>
    </row>
    <row r="18">
      <c r="A18" s="16" t="inlineStr">
        <is>
          <t>▼ ② 支払の予定（支払サイトを自動で反映）と、工事ごとの粗利見込み</t>
        </is>
      </c>
    </row>
    <row r="19" ht="42" customHeight="1">
      <c r="A19" s="23" t="inlineStr">
        <is>
          <t>工事名
（自動）</t>
        </is>
      </c>
      <c r="B19" s="23" t="inlineStr">
        <is>
          <t>外注費
（税抜）</t>
        </is>
      </c>
      <c r="C19" s="23" t="inlineStr">
        <is>
          <t>外注費の
発生月</t>
        </is>
      </c>
      <c r="D19" s="23" t="inlineStr">
        <is>
          <t>外注費の
支払月（自動）</t>
        </is>
      </c>
      <c r="E19" s="23" t="inlineStr">
        <is>
          <t>外注費の
支払額（税込）</t>
        </is>
      </c>
      <c r="F19" s="23" t="inlineStr">
        <is>
          <t>材料費
（税抜）</t>
        </is>
      </c>
      <c r="G19" s="23" t="inlineStr">
        <is>
          <t>材料費の
発生月</t>
        </is>
      </c>
      <c r="H19" s="23" t="inlineStr">
        <is>
          <t>材料費の
支払月（自動）</t>
        </is>
      </c>
      <c r="I19" s="23" t="inlineStr">
        <is>
          <t>材料費の
支払額（税込）</t>
        </is>
      </c>
      <c r="J19" s="23" t="inlineStr">
        <is>
          <t>自社の労務費
（税抜）</t>
        </is>
      </c>
      <c r="K19" s="23" t="inlineStr">
        <is>
          <t>原価計
（税抜・自動）</t>
        </is>
      </c>
      <c r="L19" s="23" t="inlineStr">
        <is>
          <t>粗利見込み
（税抜・自動）</t>
        </is>
      </c>
      <c r="M19" s="23" t="inlineStr">
        <is>
          <t>粗利率
（自動）</t>
        </is>
      </c>
    </row>
    <row r="20" ht="18" customHeight="1">
      <c r="A20" s="10">
        <f>IF(A8="","",A8)</f>
        <v/>
      </c>
      <c r="B20" s="12" t="n">
        <v>1100000</v>
      </c>
      <c r="C20" s="26" t="inlineStr">
        <is>
          <t>2026年5月</t>
        </is>
      </c>
      <c r="D20" s="29">
        <f>IF($A20="","",IFERROR(INDEX('設定'!$D$11:$D$22,MATCH(C20,'設定'!$D$11:$D$22,0)+'設定'!$B$14),"期間外"))</f>
        <v/>
      </c>
      <c r="E20" s="11">
        <f>IF($A20="","",ROUND(N(B20)*(1+'設定'!$B$13),0))</f>
        <v/>
      </c>
      <c r="F20" s="12" t="n">
        <v>700000</v>
      </c>
      <c r="G20" s="26" t="inlineStr">
        <is>
          <t>2026年4月</t>
        </is>
      </c>
      <c r="H20" s="29">
        <f>IF($A20="","",IFERROR(INDEX('設定'!$D$11:$D$22,MATCH(G20,'設定'!$D$11:$D$22,0)+'設定'!$B$15),"期間外"))</f>
        <v/>
      </c>
      <c r="I20" s="11">
        <f>IF($A20="","",ROUND(N(F20)*(1+'設定'!$B$13),0))</f>
        <v/>
      </c>
      <c r="J20" s="12" t="n">
        <v>400000</v>
      </c>
      <c r="K20" s="11">
        <f>IF($A20="","",N(B20)+N(F20)+N(J20))</f>
        <v/>
      </c>
      <c r="L20" s="11">
        <f>IF($A20="","",N(C8)-K20)</f>
        <v/>
      </c>
      <c r="M20" s="30">
        <f>IF($A20="","",IF(N(C8)=0,"",L20/C8))</f>
        <v/>
      </c>
    </row>
    <row r="21" ht="18" customHeight="1">
      <c r="A21" s="10">
        <f>IF(A9="","",A9)</f>
        <v/>
      </c>
      <c r="B21" s="12" t="n">
        <v>3600000</v>
      </c>
      <c r="C21" s="26" t="inlineStr">
        <is>
          <t>2026年6月</t>
        </is>
      </c>
      <c r="D21" s="29">
        <f>IF($A21="","",IFERROR(INDEX('設定'!$D$11:$D$22,MATCH(C21,'設定'!$D$11:$D$22,0)+'設定'!$B$14),"期間外"))</f>
        <v/>
      </c>
      <c r="E21" s="11">
        <f>IF($A21="","",ROUND(N(B21)*(1+'設定'!$B$13),0))</f>
        <v/>
      </c>
      <c r="F21" s="12" t="n">
        <v>2400000</v>
      </c>
      <c r="G21" s="26" t="inlineStr">
        <is>
          <t>2026年6月</t>
        </is>
      </c>
      <c r="H21" s="29">
        <f>IF($A21="","",IFERROR(INDEX('設定'!$D$11:$D$22,MATCH(G21,'設定'!$D$11:$D$22,0)+'設定'!$B$15),"期間外"))</f>
        <v/>
      </c>
      <c r="I21" s="11">
        <f>IF($A21="","",ROUND(N(F21)*(1+'設定'!$B$13),0))</f>
        <v/>
      </c>
      <c r="J21" s="12" t="n">
        <v>900000</v>
      </c>
      <c r="K21" s="11">
        <f>IF($A21="","",N(B21)+N(F21)+N(J21))</f>
        <v/>
      </c>
      <c r="L21" s="11">
        <f>IF($A21="","",N(C9)-K21)</f>
        <v/>
      </c>
      <c r="M21" s="30">
        <f>IF($A21="","",IF(N(C9)=0,"",L21/C9))</f>
        <v/>
      </c>
    </row>
    <row r="22" ht="18" customHeight="1">
      <c r="A22" s="10">
        <f>IF(A10="","",A10)</f>
        <v/>
      </c>
      <c r="B22" s="12" t="n">
        <v>6800000</v>
      </c>
      <c r="C22" s="26" t="inlineStr">
        <is>
          <t>2026年8月</t>
        </is>
      </c>
      <c r="D22" s="29">
        <f>IF($A22="","",IFERROR(INDEX('設定'!$D$11:$D$22,MATCH(C22,'設定'!$D$11:$D$22,0)+'設定'!$B$14),"期間外"))</f>
        <v/>
      </c>
      <c r="E22" s="11">
        <f>IF($A22="","",ROUND(N(B22)*(1+'設定'!$B$13),0))</f>
        <v/>
      </c>
      <c r="F22" s="12" t="n">
        <v>3200000</v>
      </c>
      <c r="G22" s="26" t="inlineStr">
        <is>
          <t>2026年8月</t>
        </is>
      </c>
      <c r="H22" s="29">
        <f>IF($A22="","",IFERROR(INDEX('設定'!$D$11:$D$22,MATCH(G22,'設定'!$D$11:$D$22,0)+'設定'!$B$15),"期間外"))</f>
        <v/>
      </c>
      <c r="I22" s="11">
        <f>IF($A22="","",ROUND(N(F22)*(1+'設定'!$B$13),0))</f>
        <v/>
      </c>
      <c r="J22" s="12" t="n">
        <v>1200000</v>
      </c>
      <c r="K22" s="11">
        <f>IF($A22="","",N(B22)+N(F22)+N(J22))</f>
        <v/>
      </c>
      <c r="L22" s="11">
        <f>IF($A22="","",N(C10)-K22)</f>
        <v/>
      </c>
      <c r="M22" s="30">
        <f>IF($A22="","",IF(N(C10)=0,"",L22/C10))</f>
        <v/>
      </c>
    </row>
    <row r="23" ht="18" customHeight="1">
      <c r="A23" s="10">
        <f>IF(A11="","",A11)</f>
        <v/>
      </c>
      <c r="B23" s="12" t="n"/>
      <c r="C23" s="26" t="n"/>
      <c r="D23" s="29">
        <f>IF($A23="","",IFERROR(INDEX('設定'!$D$11:$D$22,MATCH(C23,'設定'!$D$11:$D$22,0)+'設定'!$B$14),"期間外"))</f>
        <v/>
      </c>
      <c r="E23" s="11">
        <f>IF($A23="","",ROUND(N(B23)*(1+'設定'!$B$13),0))</f>
        <v/>
      </c>
      <c r="F23" s="12" t="n"/>
      <c r="G23" s="26" t="n"/>
      <c r="H23" s="29">
        <f>IF($A23="","",IFERROR(INDEX('設定'!$D$11:$D$22,MATCH(G23,'設定'!$D$11:$D$22,0)+'設定'!$B$15),"期間外"))</f>
        <v/>
      </c>
      <c r="I23" s="11">
        <f>IF($A23="","",ROUND(N(F23)*(1+'設定'!$B$13),0))</f>
        <v/>
      </c>
      <c r="J23" s="12" t="n"/>
      <c r="K23" s="11">
        <f>IF($A23="","",N(B23)+N(F23)+N(J23))</f>
        <v/>
      </c>
      <c r="L23" s="11">
        <f>IF($A23="","",N(C11)-K23)</f>
        <v/>
      </c>
      <c r="M23" s="30">
        <f>IF($A23="","",IF(N(C11)=0,"",L23/C11))</f>
        <v/>
      </c>
    </row>
    <row r="24" ht="18" customHeight="1">
      <c r="A24" s="10">
        <f>IF(A12="","",A12)</f>
        <v/>
      </c>
      <c r="B24" s="12" t="n"/>
      <c r="C24" s="26" t="n"/>
      <c r="D24" s="29">
        <f>IF($A24="","",IFERROR(INDEX('設定'!$D$11:$D$22,MATCH(C24,'設定'!$D$11:$D$22,0)+'設定'!$B$14),"期間外"))</f>
        <v/>
      </c>
      <c r="E24" s="11">
        <f>IF($A24="","",ROUND(N(B24)*(1+'設定'!$B$13),0))</f>
        <v/>
      </c>
      <c r="F24" s="12" t="n"/>
      <c r="G24" s="26" t="n"/>
      <c r="H24" s="29">
        <f>IF($A24="","",IFERROR(INDEX('設定'!$D$11:$D$22,MATCH(G24,'設定'!$D$11:$D$22,0)+'設定'!$B$15),"期間外"))</f>
        <v/>
      </c>
      <c r="I24" s="11">
        <f>IF($A24="","",ROUND(N(F24)*(1+'設定'!$B$13),0))</f>
        <v/>
      </c>
      <c r="J24" s="12" t="n"/>
      <c r="K24" s="11">
        <f>IF($A24="","",N(B24)+N(F24)+N(J24))</f>
        <v/>
      </c>
      <c r="L24" s="11">
        <f>IF($A24="","",N(C12)-K24)</f>
        <v/>
      </c>
      <c r="M24" s="30">
        <f>IF($A24="","",IF(N(C12)=0,"",L24/C12))</f>
        <v/>
      </c>
    </row>
    <row r="25" ht="18" customHeight="1">
      <c r="A25" s="10">
        <f>IF(A13="","",A13)</f>
        <v/>
      </c>
      <c r="B25" s="12" t="n"/>
      <c r="C25" s="26" t="n"/>
      <c r="D25" s="29">
        <f>IF($A25="","",IFERROR(INDEX('設定'!$D$11:$D$22,MATCH(C25,'設定'!$D$11:$D$22,0)+'設定'!$B$14),"期間外"))</f>
        <v/>
      </c>
      <c r="E25" s="11">
        <f>IF($A25="","",ROUND(N(B25)*(1+'設定'!$B$13),0))</f>
        <v/>
      </c>
      <c r="F25" s="12" t="n"/>
      <c r="G25" s="26" t="n"/>
      <c r="H25" s="29">
        <f>IF($A25="","",IFERROR(INDEX('設定'!$D$11:$D$22,MATCH(G25,'設定'!$D$11:$D$22,0)+'設定'!$B$15),"期間外"))</f>
        <v/>
      </c>
      <c r="I25" s="11">
        <f>IF($A25="","",ROUND(N(F25)*(1+'設定'!$B$13),0))</f>
        <v/>
      </c>
      <c r="J25" s="12" t="n"/>
      <c r="K25" s="11">
        <f>IF($A25="","",N(B25)+N(F25)+N(J25))</f>
        <v/>
      </c>
      <c r="L25" s="11">
        <f>IF($A25="","",N(C13)-K25)</f>
        <v/>
      </c>
      <c r="M25" s="30">
        <f>IF($A25="","",IF(N(C13)=0,"",L25/C13))</f>
        <v/>
      </c>
    </row>
    <row r="26" ht="18" customHeight="1">
      <c r="A26" s="10">
        <f>IF(A14="","",A14)</f>
        <v/>
      </c>
      <c r="B26" s="12" t="n"/>
      <c r="C26" s="26" t="n"/>
      <c r="D26" s="29">
        <f>IF($A26="","",IFERROR(INDEX('設定'!$D$11:$D$22,MATCH(C26,'設定'!$D$11:$D$22,0)+'設定'!$B$14),"期間外"))</f>
        <v/>
      </c>
      <c r="E26" s="11">
        <f>IF($A26="","",ROUND(N(B26)*(1+'設定'!$B$13),0))</f>
        <v/>
      </c>
      <c r="F26" s="12" t="n"/>
      <c r="G26" s="26" t="n"/>
      <c r="H26" s="29">
        <f>IF($A26="","",IFERROR(INDEX('設定'!$D$11:$D$22,MATCH(G26,'設定'!$D$11:$D$22,0)+'設定'!$B$15),"期間外"))</f>
        <v/>
      </c>
      <c r="I26" s="11">
        <f>IF($A26="","",ROUND(N(F26)*(1+'設定'!$B$13),0))</f>
        <v/>
      </c>
      <c r="J26" s="12" t="n"/>
      <c r="K26" s="11">
        <f>IF($A26="","",N(B26)+N(F26)+N(J26))</f>
        <v/>
      </c>
      <c r="L26" s="11">
        <f>IF($A26="","",N(C14)-K26)</f>
        <v/>
      </c>
      <c r="M26" s="30">
        <f>IF($A26="","",IF(N(C14)=0,"",L26/C14))</f>
        <v/>
      </c>
    </row>
    <row r="27" ht="18" customHeight="1">
      <c r="A27" s="10">
        <f>IF(A15="","",A15)</f>
        <v/>
      </c>
      <c r="B27" s="12" t="n"/>
      <c r="C27" s="26" t="n"/>
      <c r="D27" s="29">
        <f>IF($A27="","",IFERROR(INDEX('設定'!$D$11:$D$22,MATCH(C27,'設定'!$D$11:$D$22,0)+'設定'!$B$14),"期間外"))</f>
        <v/>
      </c>
      <c r="E27" s="11">
        <f>IF($A27="","",ROUND(N(B27)*(1+'設定'!$B$13),0))</f>
        <v/>
      </c>
      <c r="F27" s="12" t="n"/>
      <c r="G27" s="26" t="n"/>
      <c r="H27" s="29">
        <f>IF($A27="","",IFERROR(INDEX('設定'!$D$11:$D$22,MATCH(G27,'設定'!$D$11:$D$22,0)+'設定'!$B$15),"期間外"))</f>
        <v/>
      </c>
      <c r="I27" s="11">
        <f>IF($A27="","",ROUND(N(F27)*(1+'設定'!$B$13),0))</f>
        <v/>
      </c>
      <c r="J27" s="12" t="n"/>
      <c r="K27" s="11">
        <f>IF($A27="","",N(B27)+N(F27)+N(J27))</f>
        <v/>
      </c>
      <c r="L27" s="11">
        <f>IF($A27="","",N(C15)-K27)</f>
        <v/>
      </c>
      <c r="M27" s="30">
        <f>IF($A27="","",IF(N(C15)=0,"",L27/C15))</f>
        <v/>
      </c>
    </row>
    <row r="28">
      <c r="A28" s="28" t="inlineStr">
        <is>
          <t>合計</t>
        </is>
      </c>
      <c r="B28" s="15">
        <f>SUM(B20:B27)</f>
        <v/>
      </c>
      <c r="C28" s="28" t="n"/>
      <c r="D28" s="28" t="n"/>
      <c r="E28" s="15">
        <f>SUM(E20:E27)</f>
        <v/>
      </c>
      <c r="F28" s="15">
        <f>SUM(F20:F27)</f>
        <v/>
      </c>
      <c r="G28" s="28" t="n"/>
      <c r="H28" s="28" t="n"/>
      <c r="I28" s="15">
        <f>SUM(I20:I27)</f>
        <v/>
      </c>
      <c r="J28" s="15">
        <f>SUM(J20:J27)</f>
        <v/>
      </c>
      <c r="K28" s="15">
        <f>SUM(K20:K27)</f>
        <v/>
      </c>
      <c r="L28" s="15">
        <f>SUM(L20:L27)</f>
        <v/>
      </c>
      <c r="M28" s="31">
        <f>IF(SUM(L20:L27)=0,"",SUM(L20:L27)/SUM(C8:C15))</f>
        <v/>
      </c>
    </row>
    <row r="30">
      <c r="A30" s="32" t="inlineStr">
        <is>
          <t>赤い粗利率＝「設定」シートの警告ラインを下回った工事。値決めと原価の見直しの合図です。</t>
        </is>
      </c>
    </row>
    <row r="31">
      <c r="A31" s="2" t="inlineStr">
        <is>
          <t>支払月は「発生月＋支払サイト（設定シート）」で自動計算します。12か月の外に出る場合は「期間外」と表示します。</t>
        </is>
      </c>
    </row>
    <row r="32">
      <c r="A32" s="2" t="inlineStr">
        <is>
          <t>入金月は契約で決まるものなので、実際に振り込まれる月をプルダウンで選んでください。</t>
        </is>
      </c>
    </row>
    <row r="33">
      <c r="A33" s="2" t="inlineStr">
        <is>
          <t>自社の労務費は粗利見込みの計算にだけ使います（資金繰り表では「人件費・労務費」で毎月まとめて見ています）。</t>
        </is>
      </c>
    </row>
    <row r="34">
      <c r="A34" s="3" t="inlineStr">
        <is>
          <t>※工事名・金額・入金条件はすべて架空のサンプルです。書き換えてお使いください。</t>
        </is>
      </c>
    </row>
  </sheetData>
  <conditionalFormatting sqref="M20:M27">
    <cfRule type="expression" priority="1" dxfId="0">
      <formula>AND($A20&lt;&gt;"",ISNUMBER($M20),$M20&lt;'設定'!$B$17)</formula>
    </cfRule>
  </conditionalFormatting>
  <dataValidations count="2">
    <dataValidation sqref="C20:C27 F8:F15 G20:G27 I8:I15 L8:L15" showDropDown="0" showInputMessage="0" showErrorMessage="0" allowBlank="1" errorTitle="入力チェック" error="「設定」シートの月リストから選んでください" type="list">
      <formula1>'設定'!$D$11:$D$22</formula1>
    </dataValidation>
    <dataValidation sqref="E8:E15 H8:H15" showDropDown="0" showInputMessage="0" showErrorMessage="0" allowBlank="1" errorTitle="入力チェック" error="割合は0〜100%で入力してください（例: 30%）" type="decimal" operator="between">
      <formula1>0</formula1>
      <formula2>1</formula2>
    </dataValidation>
  </dataValidations>
  <pageMargins left="0.75" right="0.75" top="1" bottom="1" header="0.5" footer="0.5"/>
  <pageSetup orientation="landscape" paperSize="9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D35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46" customWidth="1" min="3" max="3"/>
    <col width="14" customWidth="1" min="4" max="4"/>
  </cols>
  <sheetData>
    <row r="1">
      <c r="A1" s="1" t="inlineStr">
        <is>
          <t>設定</t>
        </is>
      </c>
    </row>
    <row r="2">
      <c r="A2" s="2" t="inlineStr">
        <is>
          <t>資金繰りの前提と、毎月の固定費をここで一元管理します。</t>
        </is>
      </c>
    </row>
    <row r="3">
      <c r="A3" s="2" t="inlineStr">
        <is>
          <t>ここを書き換えると、「資金繰り表」と「工事別」シートに自動で反映されます。</t>
        </is>
      </c>
    </row>
    <row r="5">
      <c r="A5" s="16" t="inlineStr">
        <is>
          <t>■ 自社情報</t>
        </is>
      </c>
    </row>
    <row r="6">
      <c r="A6" s="33" t="inlineStr">
        <is>
          <t>会社名</t>
        </is>
      </c>
      <c r="B6" s="34" t="inlineStr">
        <is>
          <t>（例）株式会社サンプル建設</t>
        </is>
      </c>
    </row>
    <row r="7">
      <c r="A7" s="33" t="inlineStr">
        <is>
          <t>代表者名</t>
        </is>
      </c>
      <c r="B7" s="34" t="inlineStr">
        <is>
          <t>（例）山田 太郎</t>
        </is>
      </c>
    </row>
    <row r="8">
      <c r="A8" s="33" t="inlineStr">
        <is>
          <t>連絡先</t>
        </is>
      </c>
      <c r="B8" s="34" t="inlineStr">
        <is>
          <t>（例）000-0000-0000</t>
        </is>
      </c>
    </row>
    <row r="10">
      <c r="A10" s="16" t="inlineStr">
        <is>
          <t>■ 資金繰りの前提（ここを変えると全シートに反映されます）</t>
        </is>
      </c>
      <c r="D10" s="23" t="inlineStr">
        <is>
          <t>月リスト（自動）</t>
        </is>
      </c>
    </row>
    <row r="11">
      <c r="A11" s="33" t="inlineStr">
        <is>
          <t>期首年月（この月から12か月ぶん）</t>
        </is>
      </c>
      <c r="B11" s="35" t="n">
        <v>46113</v>
      </c>
      <c r="C11" s="2" t="inlineStr">
        <is>
          <t>この月が資金繰り表の1列目になります</t>
        </is>
      </c>
      <c r="D11" s="36">
        <f>YEAR($B$11)&amp;"年"&amp;MONTH($B$11)&amp;"月"</f>
        <v/>
      </c>
    </row>
    <row r="12">
      <c r="A12" s="33" t="inlineStr">
        <is>
          <t>期首の現金・預金残高</t>
        </is>
      </c>
      <c r="B12" s="37" t="n">
        <v>6000000</v>
      </c>
      <c r="C12" s="2" t="inlineStr">
        <is>
          <t>スタート時点の通帳＋現金の合計</t>
        </is>
      </c>
      <c r="D12" s="36">
        <f>YEAR(EDATE($B$11,1))&amp;"年"&amp;MONTH(EDATE($B$11,1))&amp;"月"</f>
        <v/>
      </c>
    </row>
    <row r="13">
      <c r="A13" s="33" t="inlineStr">
        <is>
          <t>消費税率</t>
        </is>
      </c>
      <c r="B13" s="38" t="n">
        <v>0.1</v>
      </c>
      <c r="C13" s="2" t="inlineStr">
        <is>
          <t>入金額・支払額の税込計算に使います</t>
        </is>
      </c>
      <c r="D13" s="36">
        <f>YEAR(EDATE($B$11,2))&amp;"年"&amp;MONTH(EDATE($B$11,2))&amp;"月"</f>
        <v/>
      </c>
    </row>
    <row r="14">
      <c r="A14" s="33" t="inlineStr">
        <is>
          <t>外注費の支払サイト（何か月後に払うか）</t>
        </is>
      </c>
      <c r="B14" s="39" t="n">
        <v>1</v>
      </c>
      <c r="C14" s="2" t="inlineStr">
        <is>
          <t>末締め翌月末なら1、翌々月末なら2</t>
        </is>
      </c>
      <c r="D14" s="36">
        <f>YEAR(EDATE($B$11,3))&amp;"年"&amp;MONTH(EDATE($B$11,3))&amp;"月"</f>
        <v/>
      </c>
    </row>
    <row r="15">
      <c r="A15" s="33" t="inlineStr">
        <is>
          <t>材料費の支払サイト（何か月後に払うか）</t>
        </is>
      </c>
      <c r="B15" s="39" t="n">
        <v>2</v>
      </c>
      <c r="C15" s="2" t="inlineStr">
        <is>
          <t>商社・材料店との取引条件に合わせて</t>
        </is>
      </c>
      <c r="D15" s="36">
        <f>YEAR(EDATE($B$11,4))&amp;"年"&amp;MONTH(EDATE($B$11,4))&amp;"月"</f>
        <v/>
      </c>
    </row>
    <row r="16">
      <c r="A16" s="33" t="inlineStr">
        <is>
          <t>残高の警告ライン（下回る月を赤くする）</t>
        </is>
      </c>
      <c r="B16" s="37" t="n">
        <v>2500000</v>
      </c>
      <c r="C16" s="2" t="inlineStr">
        <is>
          <t>「この金額を切ったら危ない」と思う金額</t>
        </is>
      </c>
      <c r="D16" s="36">
        <f>YEAR(EDATE($B$11,5))&amp;"年"&amp;MONTH(EDATE($B$11,5))&amp;"月"</f>
        <v/>
      </c>
    </row>
    <row r="17">
      <c r="A17" s="33" t="inlineStr">
        <is>
          <t>粗利率の警告ライン（下回る工事を赤くする）</t>
        </is>
      </c>
      <c r="B17" s="40" t="n">
        <v>0.15</v>
      </c>
      <c r="C17" s="2" t="inlineStr">
        <is>
          <t>工事別シートの粗利率がこれ未満なら赤</t>
        </is>
      </c>
      <c r="D17" s="36">
        <f>YEAR(EDATE($B$11,6))&amp;"年"&amp;MONTH(EDATE($B$11,6))&amp;"月"</f>
        <v/>
      </c>
    </row>
    <row r="18">
      <c r="C18" s="3" t="inlineStr">
        <is>
          <t>※右の「月リスト」は自動です（書き換え不要）</t>
        </is>
      </c>
      <c r="D18" s="36">
        <f>YEAR(EDATE($B$11,7))&amp;"年"&amp;MONTH(EDATE($B$11,7))&amp;"月"</f>
        <v/>
      </c>
    </row>
    <row r="19">
      <c r="A19" s="16" t="inlineStr">
        <is>
          <t>■ 毎月の人件費（自社の職人・社員・役員）</t>
        </is>
      </c>
      <c r="D19" s="36">
        <f>YEAR(EDATE($B$11,8))&amp;"年"&amp;MONTH(EDATE($B$11,8))&amp;"月"</f>
        <v/>
      </c>
    </row>
    <row r="20">
      <c r="A20" s="23" t="inlineStr">
        <is>
          <t>項目</t>
        </is>
      </c>
      <c r="B20" s="23" t="inlineStr">
        <is>
          <t>月額</t>
        </is>
      </c>
      <c r="D20" s="36">
        <f>YEAR(EDATE($B$11,9))&amp;"年"&amp;MONTH(EDATE($B$11,9))&amp;"月"</f>
        <v/>
      </c>
    </row>
    <row r="21">
      <c r="A21" s="10" t="inlineStr">
        <is>
          <t>自社職人・社員の給与</t>
        </is>
      </c>
      <c r="B21" s="12" t="n">
        <v>600000</v>
      </c>
      <c r="D21" s="36">
        <f>YEAR(EDATE($B$11,10))&amp;"年"&amp;MONTH(EDATE($B$11,10))&amp;"月"</f>
        <v/>
      </c>
    </row>
    <row r="22">
      <c r="A22" s="10" t="inlineStr">
        <is>
          <t>役員報酬</t>
        </is>
      </c>
      <c r="B22" s="12" t="n">
        <v>400000</v>
      </c>
      <c r="D22" s="36">
        <f>YEAR(EDATE($B$11,11))&amp;"年"&amp;MONTH(EDATE($B$11,11))&amp;"月"</f>
        <v/>
      </c>
    </row>
    <row r="23">
      <c r="A23" s="10" t="inlineStr">
        <is>
          <t>法定福利費（会社負担分）</t>
        </is>
      </c>
      <c r="B23" s="12" t="n">
        <v>150000</v>
      </c>
    </row>
    <row r="24">
      <c r="A24" s="28" t="inlineStr">
        <is>
          <t>合計（自動）</t>
        </is>
      </c>
      <c r="B24" s="15">
        <f>SUM(B21:B23)</f>
        <v/>
      </c>
    </row>
    <row r="26">
      <c r="A26" s="16" t="inlineStr">
        <is>
          <t>■ その他の月額固定費</t>
        </is>
      </c>
    </row>
    <row r="27">
      <c r="A27" s="23" t="inlineStr">
        <is>
          <t>項目</t>
        </is>
      </c>
      <c r="B27" s="23" t="inlineStr">
        <is>
          <t>月額</t>
        </is>
      </c>
    </row>
    <row r="28">
      <c r="A28" s="10" t="inlineStr">
        <is>
          <t>事務所・倉庫の家賃</t>
        </is>
      </c>
      <c r="B28" s="12" t="n">
        <v>80000</v>
      </c>
    </row>
    <row r="29">
      <c r="A29" s="10" t="inlineStr">
        <is>
          <t>車両・重機のリース・保険</t>
        </is>
      </c>
      <c r="B29" s="12" t="n">
        <v>100000</v>
      </c>
    </row>
    <row r="30">
      <c r="A30" s="10" t="inlineStr">
        <is>
          <t>通信・水道光熱・消耗品</t>
        </is>
      </c>
      <c r="B30" s="12" t="n">
        <v>70000</v>
      </c>
    </row>
    <row r="31">
      <c r="A31" s="10" t="inlineStr">
        <is>
          <t>その他の固定費</t>
        </is>
      </c>
      <c r="B31" s="12" t="n">
        <v>50000</v>
      </c>
    </row>
    <row r="32">
      <c r="A32" s="28" t="inlineStr">
        <is>
          <t>合計（自動）</t>
        </is>
      </c>
      <c r="B32" s="15">
        <f>SUM(B28:B31)</f>
        <v/>
      </c>
    </row>
    <row r="34">
      <c r="A34" s="3" t="inlineStr">
        <is>
          <t>※金額・率はすべて架空のサンプルです。自社の数字に書き換えてください。</t>
        </is>
      </c>
    </row>
    <row r="35">
      <c r="A35" s="32" t="inlineStr">
        <is>
          <t>※期首年月を変えると月リストがずれます。先に期首年月を決めてから、工事別シートの月を選んでください。</t>
        </is>
      </c>
    </row>
  </sheetData>
  <pageMargins left="0.75" right="0.75" top="1" bottom="1" header="0.5" footer="0.5"/>
  <pageSetup orientation="landscape" paperSize="9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A47"/>
  <sheetViews>
    <sheetView showGridLines="0" workbookViewId="0">
      <selection activeCell="A1" sqref="A1"/>
    </sheetView>
  </sheetViews>
  <sheetFormatPr baseColWidth="8" defaultRowHeight="15"/>
  <cols>
    <col width="84" customWidth="1" min="1" max="1"/>
  </cols>
  <sheetData>
    <row r="1">
      <c r="A1" s="1" t="inlineStr">
        <is>
          <t>使い方</t>
        </is>
      </c>
    </row>
    <row r="2" ht="8" customHeight="1">
      <c r="A2" s="41" t="inlineStr"/>
    </row>
    <row r="3" ht="20" customHeight="1">
      <c r="A3" s="42" t="inlineStr">
        <is>
          <t>STEP 1  「設定」シートに前提と固定費を入れる</t>
        </is>
      </c>
    </row>
    <row r="4" ht="18" customHeight="1">
      <c r="A4" s="43" t="inlineStr">
        <is>
          <t>期首年月（いつから12か月を見るか）と、期首の現金・預金残高を入れます。</t>
        </is>
      </c>
    </row>
    <row r="5" ht="18" customHeight="1">
      <c r="A5" s="43" t="inlineStr">
        <is>
          <t>消費税率、外注費・材料費の支払サイト（何か月後に払うか）を入れます。</t>
        </is>
      </c>
    </row>
    <row r="6" ht="18" customHeight="1">
      <c r="A6" s="43" t="inlineStr">
        <is>
          <t>毎月の人件費と、その他の固定費（家賃・リース・通信など）を入れます。</t>
        </is>
      </c>
    </row>
    <row r="7" ht="18" customHeight="1">
      <c r="A7" s="43" t="inlineStr">
        <is>
          <t>残高の警告ライン（この金額を切ったら危ない、と思う額）も決めます。</t>
        </is>
      </c>
    </row>
    <row r="8" ht="8" customHeight="1">
      <c r="A8" s="41" t="inlineStr"/>
    </row>
    <row r="9" ht="20" customHeight="1">
      <c r="A9" s="42" t="inlineStr">
        <is>
          <t>STEP 2  「工事別」シートに工事の入金・支払の予定を入れる</t>
        </is>
      </c>
    </row>
    <row r="10" ht="18" customHeight="1">
      <c r="A10" s="43" t="inlineStr">
        <is>
          <t>①入金の予定：工事名・契約金額（税抜）を入れ、着工金・中間金の割合と、</t>
        </is>
      </c>
    </row>
    <row r="11" ht="18" customHeight="1">
      <c r="A11" s="43" t="inlineStr">
        <is>
          <t xml:space="preserve">　それぞれの入金月をプルダウンで選びます。完成金は残りが自動で入ります。</t>
        </is>
      </c>
    </row>
    <row r="12" ht="18" customHeight="1">
      <c r="A12" s="43" t="inlineStr">
        <is>
          <t>②支払の予定：外注費・材料費と、その発生月を選びます。支払月は</t>
        </is>
      </c>
    </row>
    <row r="13" ht="18" customHeight="1">
      <c r="A13" s="43" t="inlineStr">
        <is>
          <t xml:space="preserve">　「発生月＋支払サイト」で自動計算されます。</t>
        </is>
      </c>
    </row>
    <row r="14" ht="18" customHeight="1">
      <c r="A14" s="43" t="inlineStr">
        <is>
          <t>自社の労務費を入れると、工事ごとの粗利見込みと粗利率も出ます。</t>
        </is>
      </c>
    </row>
    <row r="15" ht="8" customHeight="1">
      <c r="A15" s="41" t="inlineStr"/>
    </row>
    <row r="16" ht="20" customHeight="1">
      <c r="A16" s="42" t="inlineStr">
        <is>
          <t>STEP 3  「資金繰り表」シートで月末残高を眺める</t>
        </is>
      </c>
    </row>
    <row r="17" ht="18" customHeight="1">
      <c r="A17" s="43" t="inlineStr">
        <is>
          <t>工事の入金・外注費・材料費の支払は、工事別シートから自動で入っています。</t>
        </is>
      </c>
    </row>
    <row r="18" ht="18" customHeight="1">
      <c r="A18" s="43" t="inlineStr">
        <is>
          <t>小工事や常用の入金など、工事別に載せていない分は黄色いセルに入れます。</t>
        </is>
      </c>
    </row>
    <row r="19" ht="18" customHeight="1">
      <c r="A19" s="43" t="inlineStr">
        <is>
          <t>赤くなった月末残高が「危ない月」です。下の「12か月の先読み」で、</t>
        </is>
      </c>
    </row>
    <row r="20" ht="18" customHeight="1">
      <c r="A20" s="43" t="inlineStr">
        <is>
          <t>いちばん残高が薄くなる月と、その金額をひと目で確認できます。</t>
        </is>
      </c>
    </row>
    <row r="21" ht="8" customHeight="1">
      <c r="A21" s="41" t="inlineStr"/>
    </row>
    <row r="22" ht="20" customHeight="1">
      <c r="A22" s="42" t="inlineStr">
        <is>
          <t>■ 行を増やしたいとき</t>
        </is>
      </c>
    </row>
    <row r="23" ht="18" customHeight="1">
      <c r="A23" s="43" t="inlineStr">
        <is>
          <t>工事別シートは、①入金と②支払の2つのブロックが同じ順番で並んでいます。</t>
        </is>
      </c>
    </row>
    <row r="24" ht="18" customHeight="1">
      <c r="A24" s="43" t="inlineStr">
        <is>
          <t>式の入った行をコピーして「コピーしたセルの挿入」で増やしてください。</t>
        </is>
      </c>
    </row>
    <row r="25" ht="18" customHeight="1">
      <c r="A25" s="43" t="inlineStr">
        <is>
          <t>そのとき、①と②の同じ位置に同じ数だけ挿入してください。</t>
        </is>
      </c>
    </row>
    <row r="26" ht="18" customHeight="1">
      <c r="A26" s="43" t="inlineStr">
        <is>
          <t>「行の挿入」だけだと計算式が入らず、金額が反映されません。</t>
        </is>
      </c>
    </row>
    <row r="27" ht="8" customHeight="1">
      <c r="A27" s="41" t="inlineStr"/>
    </row>
    <row r="28" ht="20" customHeight="1">
      <c r="A28" s="42" t="inlineStr">
        <is>
          <t>■ ご注意</t>
        </is>
      </c>
    </row>
    <row r="29" ht="18" customHeight="1">
      <c r="A29" s="43" t="inlineStr">
        <is>
          <t>・登録不要・無料でお使いいただけます。マクロは含みません。</t>
        </is>
      </c>
    </row>
    <row r="30" ht="18" customHeight="1">
      <c r="A30" s="43" t="inlineStr">
        <is>
          <t>・工事名・金額・入金条件はすべて架空のサンプルです。</t>
        </is>
      </c>
    </row>
    <row r="31" ht="18" customHeight="1">
      <c r="A31" s="43" t="inlineStr">
        <is>
          <t xml:space="preserve">　自社の契約内容に書き換えてお使いください。</t>
        </is>
      </c>
    </row>
    <row r="32" ht="18" customHeight="1">
      <c r="A32" s="43" t="inlineStr">
        <is>
          <t>・着工金や中間金の有無・割合は契約ごとに違います。</t>
        </is>
      </c>
    </row>
    <row r="33" ht="18" customHeight="1">
      <c r="A33" s="43" t="inlineStr">
        <is>
          <t xml:space="preserve">　「相場」ではなく、自分の契約書に書かれた条件を入れてください。</t>
        </is>
      </c>
    </row>
    <row r="34" ht="18" customHeight="1">
      <c r="A34" s="43" t="inlineStr">
        <is>
          <t>・支払月が12か月の外に出る場合は「期間外」と表示されます。</t>
        </is>
      </c>
    </row>
    <row r="35" ht="18" customHeight="1">
      <c r="A35" s="43" t="inlineStr">
        <is>
          <t xml:space="preserve">　その分は12か月の表には集計されません。</t>
        </is>
      </c>
    </row>
    <row r="36" ht="18" customHeight="1">
      <c r="A36" s="43" t="inlineStr">
        <is>
          <t>・期首年月を変えると月リストがずれます。先に期首年月を決めてから、</t>
        </is>
      </c>
    </row>
    <row r="37" ht="18" customHeight="1">
      <c r="A37" s="43" t="inlineStr">
        <is>
          <t xml:space="preserve">　工事別シートの月を選んでください。</t>
        </is>
      </c>
    </row>
    <row r="38" ht="18" customHeight="1">
      <c r="A38" s="43" t="inlineStr">
        <is>
          <t>・社内での利用・複製は自由です。</t>
        </is>
      </c>
    </row>
    <row r="39" ht="18" customHeight="1">
      <c r="A39" s="43" t="inlineStr">
        <is>
          <t xml:space="preserve">　ファイルの再配布・販売はご遠慮ください。</t>
        </is>
      </c>
    </row>
    <row r="40" ht="18" customHeight="1">
      <c r="A40" s="43" t="inlineStr">
        <is>
          <t>・「工事別（社内用）」シートはお客様には提出しないでください。</t>
        </is>
      </c>
    </row>
    <row r="41" ht="18" customHeight="1">
      <c r="A41" s="43" t="inlineStr">
        <is>
          <t>・資金調達や税務の判断は、金融機関・税理士・公的窓口にご相談ください。</t>
        </is>
      </c>
    </row>
    <row r="42" ht="8" customHeight="1">
      <c r="A42" s="41" t="inlineStr"/>
    </row>
    <row r="43" ht="20" customHeight="1">
      <c r="A43" s="42" t="inlineStr">
        <is>
          <t>【免責事項】</t>
        </is>
      </c>
    </row>
    <row r="44" ht="18" customHeight="1">
      <c r="A44" s="43" t="inlineStr">
        <is>
          <t>本フォーマットは、ユーザー様の自己責任においてご利用ください。</t>
        </is>
      </c>
    </row>
    <row r="45" ht="18" customHeight="1">
      <c r="A45" s="43" t="inlineStr">
        <is>
          <t>内容の正確性について当社は保証するものではございません。</t>
        </is>
      </c>
    </row>
    <row r="46" ht="18" customHeight="1">
      <c r="A46" s="43" t="inlineStr">
        <is>
          <t>本フォーマットの使用による損害等に当社は責任を負いかねます。</t>
        </is>
      </c>
    </row>
    <row r="47" ht="8" customHeight="1">
      <c r="A47" s="41" t="inlineStr"/>
    </row>
  </sheetData>
  <pageMargins left="0.75" right="0.75" top="1" bottom="1" header="0.5" footer="0.5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2026-07-28T09:06:42Z</dcterms:created>
  <dcterms:modified xmlns:dcterms="http://purl.org/dc/terms/" xmlns:xsi="http://www.w3.org/2001/XMLSchema-instance" xsi:type="dcterms:W3CDTF">2026-07-28T09:06:42Z</dcterms:modified>
</cp:coreProperties>
</file>