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掛け率計算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早見表" sheetId="4" state="visible" r:id="rId4"/>
    <sheet xmlns:r="http://schemas.openxmlformats.org/officeDocument/2006/relationships" name="使い方" sheetId="5" state="visible" r:id="rId5"/>
  </sheets>
  <definedNames>
    <definedName name="_xlnm.Print_Area" localSheetId="0">'掛け率計算'!$A$1:$F$28</definedName>
    <definedName name="_xlnm.Print_Area" localSheetId="1">'原価・粗利（社内用）'!$A$1:$F$23</definedName>
    <definedName name="_xlnm.Print_Area" localSheetId="2">'設定'!$A$1:$C$17</definedName>
    <definedName name="_xlnm.Print_Area" localSheetId="3">'早見表'!$A$1:$I$22</definedName>
    <definedName name="_xlnm.Print_Area" localSheetId="4">'使い方'!$A$1:$B$29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000"/>
    <numFmt numFmtId="166" formatCode="#,##0;[Red]-#,##0"/>
  </numFmts>
  <fonts count="15">
    <font>
      <name val="Calibri"/>
      <family val="2"/>
      <color theme="1"/>
      <sz val="11"/>
      <scheme val="minor"/>
    </font>
    <font>
      <name val="游ゴシック"/>
      <b val="1"/>
      <color rgb="FFFFFFFF"/>
      <sz val="20"/>
    </font>
    <font>
      <name val="游ゴシック"/>
      <color rgb="FF5A4A78"/>
      <sz val="10"/>
    </font>
    <font>
      <name val="游ゴシック"/>
      <b val="1"/>
      <color rgb="FFFFFFFF"/>
      <sz val="12"/>
    </font>
    <font>
      <name val="游ゴシック"/>
      <color rgb="FF242424"/>
      <sz val="10.5"/>
    </font>
    <font>
      <name val="游ゴシック"/>
      <b val="1"/>
      <color rgb="FF242424"/>
      <sz val="11"/>
    </font>
    <font>
      <name val="游ゴシック"/>
      <b val="1"/>
      <color rgb="FF242424"/>
      <sz val="10.5"/>
    </font>
    <font>
      <name val="游ゴシック"/>
      <color rgb="FF242424"/>
      <sz val="11"/>
    </font>
    <font>
      <name val="游ゴシック"/>
      <color rgb="FF5A4A78"/>
      <sz val="9.5"/>
    </font>
    <font>
      <name val="游ゴシック"/>
      <b val="1"/>
      <color rgb="FFC00000"/>
      <sz val="10.5"/>
    </font>
    <font>
      <name val="游ゴシック"/>
      <color rgb="FF242424"/>
      <sz val="10"/>
    </font>
    <font>
      <name val="游ゴシック"/>
      <color rgb="FFC00000"/>
      <sz val="9.5"/>
    </font>
    <font>
      <name val="游ゴシック"/>
      <b val="1"/>
      <color rgb="FFFFFFFF"/>
      <sz val="10"/>
    </font>
    <font>
      <name val="游ゴシック"/>
      <sz val="10.5"/>
    </font>
    <font>
      <name val="游ゴシック"/>
      <b val="1"/>
      <color rgb="FFC00000"/>
      <sz val="10"/>
    </font>
  </fonts>
  <fills count="7">
    <fill>
      <patternFill/>
    </fill>
    <fill>
      <patternFill patternType="gray125"/>
    </fill>
    <fill>
      <patternFill patternType="solid">
        <fgColor rgb="FF540FE9"/>
      </patternFill>
    </fill>
    <fill>
      <patternFill patternType="solid">
        <fgColor rgb="FFF6F3FC"/>
      </patternFill>
    </fill>
    <fill>
      <patternFill patternType="solid">
        <fgColor rgb="FF2F0C86"/>
      </patternFill>
    </fill>
    <fill>
      <patternFill patternType="solid">
        <fgColor rgb="FFEDE7FB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 style="thin">
        <color rgb="FFDCD5EC"/>
      </left>
      <right style="thin">
        <color rgb="FFDCD5EC"/>
      </right>
      <top style="thin">
        <color rgb="FFDCD5EC"/>
      </top>
      <bottom style="thin">
        <color rgb="FFDCD5EC"/>
      </bottom>
    </border>
    <border>
      <left style="medium">
        <color rgb="FF540FE9"/>
      </left>
      <right style="medium">
        <color rgb="FF540FE9"/>
      </right>
      <top style="medium">
        <color rgb="FF540FE9"/>
      </top>
      <bottom style="medium">
        <color rgb="FF540FE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/>
    </xf>
    <xf numFmtId="0" fontId="4" fillId="5" borderId="1" applyAlignment="1" pivotButton="0" quotePrefix="0" xfId="0">
      <alignment vertical="center" wrapText="1"/>
    </xf>
    <xf numFmtId="3" fontId="5" fillId="6" borderId="1" applyAlignment="1" pivotButton="0" quotePrefix="0" xfId="0">
      <alignment horizontal="right" vertical="center"/>
    </xf>
    <xf numFmtId="2" fontId="5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0" fontId="6" fillId="5" borderId="1" applyAlignment="1" pivotButton="0" quotePrefix="0" xfId="0">
      <alignment vertical="center" wrapText="1"/>
    </xf>
    <xf numFmtId="3" fontId="5" fillId="3" borderId="1" applyAlignment="1" pivotButton="0" quotePrefix="0" xfId="0">
      <alignment horizontal="right" vertical="center"/>
    </xf>
    <xf numFmtId="3" fontId="7" fillId="3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164" fontId="7" fillId="3" borderId="1" applyAlignment="1" pivotButton="0" quotePrefix="0" xfId="0">
      <alignment horizontal="right" vertical="center"/>
    </xf>
    <xf numFmtId="0" fontId="8" fillId="3" borderId="1" applyAlignment="1" pivotButton="0" quotePrefix="0" xfId="0">
      <alignment vertical="center" wrapText="1"/>
    </xf>
    <xf numFmtId="0" fontId="9" fillId="3" borderId="2" applyAlignment="1" pivotButton="0" quotePrefix="0" xfId="0">
      <alignment vertical="center" wrapText="1"/>
    </xf>
    <xf numFmtId="0" fontId="10" fillId="5" borderId="1" applyAlignment="1" pivotButton="0" quotePrefix="0" xfId="0">
      <alignment vertical="center" wrapText="1"/>
    </xf>
    <xf numFmtId="165" fontId="5" fillId="3" borderId="1" applyAlignment="1" pivotButton="0" quotePrefix="0" xfId="0">
      <alignment horizontal="right" vertical="center"/>
    </xf>
    <xf numFmtId="2" fontId="5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0" fontId="11" fillId="3" borderId="1" applyAlignment="1" pivotButton="0" quotePrefix="0" xfId="0">
      <alignment vertical="center" wrapText="1"/>
    </xf>
    <xf numFmtId="0" fontId="12" fillId="2" borderId="1" applyAlignment="1" pivotButton="0" quotePrefix="0" xfId="0">
      <alignment horizontal="center" vertical="center" wrapText="1"/>
    </xf>
    <xf numFmtId="2" fontId="13" fillId="3" borderId="1" applyAlignment="1" pivotButton="0" quotePrefix="0" xfId="0">
      <alignment horizontal="right" vertical="center"/>
    </xf>
    <xf numFmtId="164" fontId="13" fillId="3" borderId="1" applyAlignment="1" pivotButton="0" quotePrefix="0" xfId="0">
      <alignment horizontal="right" vertical="center"/>
    </xf>
    <xf numFmtId="3" fontId="13" fillId="3" borderId="1" applyAlignment="1" pivotButton="0" quotePrefix="0" xfId="0">
      <alignment horizontal="right" vertical="center"/>
    </xf>
    <xf numFmtId="165" fontId="13" fillId="3" borderId="1" applyAlignment="1" pivotButton="0" quotePrefix="0" xfId="0">
      <alignment horizontal="right" vertical="center"/>
    </xf>
    <xf numFmtId="0" fontId="10" fillId="3" borderId="1" applyAlignment="1" pivotButton="0" quotePrefix="0" xfId="0">
      <alignment vertical="center" wrapText="1"/>
    </xf>
    <xf numFmtId="0" fontId="14" fillId="3" borderId="1" applyAlignment="1" pivotButton="0" quotePrefix="0" xfId="0">
      <alignment vertical="center" wrapText="1"/>
    </xf>
  </cellXfs>
  <cellStyles count="1">
    <cellStyle name="Normal" xfId="0" builtinId="0" hidden="0"/>
  </cellStyles>
  <dxfs count="1">
    <dxf>
      <fill>
        <patternFill patternType="solid">
          <fgColor rgb="FFFFD9D9"/>
          <bgColor rgb="FFFF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22</row>
      <rowOff>0</rowOff>
    </from>
    <ext cx="2857500" cy="238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19</row>
      <rowOff>0</rowOff>
    </from>
    <ext cx="2857500" cy="238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15</row>
      <rowOff>0</rowOff>
    </from>
    <ext cx="2857500" cy="238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21</row>
      <rowOff>0</rowOff>
    </from>
    <ext cx="2857500" cy="238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30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I27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18" customWidth="1" min="2" max="2"/>
    <col width="4" customWidth="1" min="3" max="3"/>
    <col width="3" customWidth="1" min="4" max="4"/>
    <col width="27" customWidth="1" min="5" max="5"/>
    <col width="18" customWidth="1" min="6" max="6"/>
    <col width="4" customWidth="1" min="7" max="7"/>
    <col width="3" customWidth="1" min="8" max="8"/>
    <col width="19" customWidth="1" min="9" max="9"/>
  </cols>
  <sheetData>
    <row r="1" ht="34" customHeight="1">
      <c r="A1" s="1" t="inlineStr">
        <is>
          <t>建設業の掛け率・マークアップ計算ツール</t>
        </is>
      </c>
    </row>
    <row r="2" ht="32" customHeight="1">
      <c r="A2" s="2" t="inlineStr">
        <is>
          <t>黄色のセルだけを入力します。左は「原価に掛ける倍率」、右は「定価に対する仕入率（7掛けなど）」です。両者は別の計算です。</t>
        </is>
      </c>
    </row>
    <row r="4" ht="23" customHeight="1">
      <c r="A4" s="3" t="inlineStr">
        <is>
          <t>A. 原価への倍率から売価・粗利率を出す</t>
        </is>
      </c>
      <c r="E4" s="3" t="inlineStr">
        <is>
          <t>C. 7掛け：定価×仕入率を計算する</t>
        </is>
      </c>
    </row>
    <row r="6">
      <c r="A6" s="4" t="inlineStr">
        <is>
          <t>原価（円）</t>
        </is>
      </c>
      <c r="B6" s="5" t="n">
        <v>100000</v>
      </c>
      <c r="E6" s="4" t="inlineStr">
        <is>
          <t>定価・基準価格（円）</t>
        </is>
      </c>
      <c r="F6" s="5" t="n">
        <v>100000</v>
      </c>
    </row>
    <row r="7">
      <c r="A7" s="4" t="inlineStr">
        <is>
          <t>原価への倍率（倍）</t>
        </is>
      </c>
      <c r="B7" s="6" t="n">
        <v>1.3</v>
      </c>
      <c r="E7" s="4" t="inlineStr">
        <is>
          <t>仕入率（7掛け＝70%）</t>
        </is>
      </c>
      <c r="F7" s="7" t="n">
        <v>0.7</v>
      </c>
    </row>
    <row r="9">
      <c r="A9" s="8" t="inlineStr">
        <is>
          <t>売価（円・税抜）</t>
        </is>
      </c>
      <c r="B9" s="9">
        <f>IF(OR(B6="",B7="",B6&lt;0,B7&lt;1),"—",ROUND(B6*B7,0))</f>
        <v/>
      </c>
      <c r="E9" s="8" t="inlineStr">
        <is>
          <t>仕入価格（円）</t>
        </is>
      </c>
      <c r="F9" s="9">
        <f>IF(OR(F6="",F7="",F6&lt;0,F7&lt;0,F7&gt;1),"—",ROUND(F6*F7,0))</f>
        <v/>
      </c>
    </row>
    <row r="10">
      <c r="A10" s="8" t="inlineStr">
        <is>
          <t>粗利額（円）</t>
        </is>
      </c>
      <c r="B10" s="9">
        <f>IF(OR(B9="—",B6=""),"—",B9-B6)</f>
        <v/>
      </c>
      <c r="E10" s="4" t="inlineStr">
        <is>
          <t>定価販売時の粗利額</t>
        </is>
      </c>
      <c r="F10" s="10">
        <f>IF(OR(F9="—",F6=""),"—",F6-F9)</f>
        <v/>
      </c>
    </row>
    <row r="11">
      <c r="A11" s="8" t="inlineStr">
        <is>
          <t>実際の粗利率</t>
        </is>
      </c>
      <c r="B11" s="11">
        <f>IF(OR(B9="—",B9=0),"—",1-B6/B9)</f>
        <v/>
      </c>
      <c r="E11" s="4" t="inlineStr">
        <is>
          <t>定価販売時の粗利率</t>
        </is>
      </c>
      <c r="F11" s="12">
        <f>IF(OR(F9="—",F6=0),"—",1-F9/F6)</f>
        <v/>
      </c>
    </row>
    <row r="12">
      <c r="A12" s="4" t="inlineStr">
        <is>
          <t>原価への上乗せ率</t>
        </is>
      </c>
      <c r="B12" s="12">
        <f>IF(OR(B6="",B6=0,B10="—"),"—",B10/B6)</f>
        <v/>
      </c>
    </row>
    <row r="14" ht="33" customHeight="1">
      <c r="A14" s="13" t="inlineStr">
        <is>
          <t>例：原価100,000円に1.30倍を掛けると売価130,000円。上乗せ率は30.0%でも、売価を分母にする粗利率は23.1%です。</t>
        </is>
      </c>
      <c r="E14" s="14" t="inlineStr">
        <is>
          <t>重要：仕入れの「7掛け」は「定価×0.7」です。
原価に掛ける「1.3倍」とは、分母も目的も別です。
7掛けを「1.3倍」と読み替えないでください。</t>
        </is>
      </c>
    </row>
    <row r="15"/>
    <row r="16"/>
    <row r="17" ht="23" customHeight="1">
      <c r="A17" s="3" t="inlineStr">
        <is>
          <t>B. 目標粗利率から、必要な倍率を逆算する</t>
        </is>
      </c>
    </row>
    <row r="18">
      <c r="E18" s="15" t="inlineStr">
        <is>
          <t>このシートのA・Bは、工事原価に何倍を掛けて売価を決めるかを試す欄です。材料の「定価×仕入率」はCで材料原価を確認する用途に分けています。</t>
        </is>
      </c>
    </row>
    <row r="19">
      <c r="A19" s="4" t="inlineStr">
        <is>
          <t>原価（円）</t>
        </is>
      </c>
      <c r="B19" s="5" t="n">
        <v>700</v>
      </c>
    </row>
    <row r="20">
      <c r="A20" s="4" t="inlineStr">
        <is>
          <t>目標粗利率</t>
        </is>
      </c>
      <c r="B20" s="7" t="n">
        <v>0.3</v>
      </c>
    </row>
    <row r="22">
      <c r="A22" s="8" t="inlineStr">
        <is>
          <t>必要な原価への倍率</t>
        </is>
      </c>
      <c r="B22" s="16">
        <f>IF(OR(B19="",B20="",B19&lt;0,B20&lt;0,B20&gt;=1),"—",1/(1-B20))</f>
        <v/>
      </c>
    </row>
    <row r="23">
      <c r="A23" s="8" t="inlineStr">
        <is>
          <t>必要な売価（円・税抜）</t>
        </is>
      </c>
      <c r="B23" s="9">
        <f>IF(OR(B22="—",B19=""),"—",ROUND(B19*B22,0))</f>
        <v/>
      </c>
    </row>
    <row r="24">
      <c r="A24" s="8" t="inlineStr">
        <is>
          <t>粗利額（円）</t>
        </is>
      </c>
      <c r="B24" s="9">
        <f>IF(OR(B23="—",B19=""),"—",B23-B19)</f>
        <v/>
      </c>
    </row>
    <row r="25">
      <c r="A25" s="8" t="inlineStr">
        <is>
          <t>逆算後の粗利率</t>
        </is>
      </c>
      <c r="B25" s="11">
        <f>IF(OR(B23="—",B23=0),"—",1-B19/B23)</f>
        <v/>
      </c>
    </row>
    <row r="27" ht="33" customHeight="1">
      <c r="A27" s="13" t="inlineStr">
        <is>
          <t>0%なら必要倍率は1.0000倍です。100%は売価が無限大になるため、このツールでは「—」と表示します。</t>
        </is>
      </c>
    </row>
  </sheetData>
  <mergeCells count="9">
    <mergeCell ref="A4:B4"/>
    <mergeCell ref="E4:F4"/>
    <mergeCell ref="A2:I2"/>
    <mergeCell ref="E14:F16"/>
    <mergeCell ref="A1:I1"/>
    <mergeCell ref="E18:F20"/>
    <mergeCell ref="A14:B14"/>
    <mergeCell ref="A17:B17"/>
    <mergeCell ref="A27:B27"/>
  </mergeCells>
  <dataValidations count="2">
    <dataValidation sqref="B7" showDropDown="0" showInputMessage="0" showErrorMessage="0" allowBlank="0" errorTitle="倍率の入力範囲" error="原価への倍率は1.00以上10.00以下で入力してください。" type="decimal" operator="between">
      <formula1>1</formula1>
      <formula2>10</formula2>
    </dataValidation>
    <dataValidation sqref="B20 F7" showDropDown="0" showInputMessage="0" showErrorMessage="0" allowBlank="0" errorTitle="率の入力範囲" error="率は0%から100%未満で入力してください。" type="decimal" operator="between">
      <formula1>0</formula1>
      <formula2>1</formula2>
    </dataValidation>
  </dataValidations>
  <pageMargins left="0.25" right="0.25" top="0.35" bottom="0.35" header="0.1" footer="0.1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17" customWidth="1" min="3" max="3"/>
    <col width="4" customWidth="1" min="4" max="4"/>
    <col width="23" customWidth="1" min="5" max="5"/>
    <col width="17" customWidth="1" min="6" max="6"/>
  </cols>
  <sheetData>
    <row r="1" ht="34" customHeight="1">
      <c r="A1" s="1" t="inlineStr">
        <is>
          <t>原価・粗利（社内用）</t>
        </is>
      </c>
    </row>
    <row r="2" ht="32" customHeight="1">
      <c r="A2" s="2" t="inlineStr">
        <is>
          <t>このシートはお客様には出さない社内管理用です。予定原価と実績原価を並べ、掛け率で決めた売価が実績でも残ったかを確かめます。</t>
        </is>
      </c>
    </row>
    <row r="4" ht="23" customHeight="1">
      <c r="A4" s="3" t="inlineStr">
        <is>
          <t>予定：設定した倍率で見積る</t>
        </is>
      </c>
      <c r="E4" s="3" t="inlineStr">
        <is>
          <t>実績：工事後に答え合わせをする</t>
        </is>
      </c>
    </row>
    <row r="6">
      <c r="A6" s="4" t="inlineStr">
        <is>
          <t>材料費</t>
        </is>
      </c>
      <c r="B6" s="5" t="n">
        <v>350000</v>
      </c>
      <c r="E6" s="4" t="inlineStr">
        <is>
          <t>実績売上（税抜）</t>
        </is>
      </c>
      <c r="F6" s="5" t="n">
        <v>1040000</v>
      </c>
    </row>
    <row r="7">
      <c r="A7" s="4" t="inlineStr">
        <is>
          <t>労務費</t>
        </is>
      </c>
      <c r="B7" s="5" t="n">
        <v>180000</v>
      </c>
      <c r="E7" s="4" t="inlineStr">
        <is>
          <t>材料費</t>
        </is>
      </c>
      <c r="F7" s="5" t="n">
        <v>365000</v>
      </c>
    </row>
    <row r="8">
      <c r="A8" s="4" t="inlineStr">
        <is>
          <t>外注費</t>
        </is>
      </c>
      <c r="B8" s="5" t="n">
        <v>240000</v>
      </c>
      <c r="E8" s="4" t="inlineStr">
        <is>
          <t>労務費</t>
        </is>
      </c>
      <c r="F8" s="5" t="n">
        <v>180000</v>
      </c>
    </row>
    <row r="9">
      <c r="A9" s="4" t="inlineStr">
        <is>
          <t>現場経費</t>
        </is>
      </c>
      <c r="B9" s="5" t="n">
        <v>30000</v>
      </c>
      <c r="E9" s="4" t="inlineStr">
        <is>
          <t>外注費</t>
        </is>
      </c>
      <c r="F9" s="5" t="n">
        <v>245000</v>
      </c>
    </row>
    <row r="10">
      <c r="E10" s="4" t="inlineStr">
        <is>
          <t>現場経費</t>
        </is>
      </c>
      <c r="F10" s="5" t="n">
        <v>30000</v>
      </c>
    </row>
    <row r="11">
      <c r="A11" s="8" t="inlineStr">
        <is>
          <t>予定原価 合計</t>
        </is>
      </c>
      <c r="B11" s="9">
        <f>SUM(B6:B9)</f>
        <v/>
      </c>
    </row>
    <row r="12">
      <c r="A12" s="8" t="inlineStr">
        <is>
          <t>設定した倍率</t>
        </is>
      </c>
      <c r="B12" s="17">
        <f>'設定'!B6</f>
        <v/>
      </c>
      <c r="E12" s="8" t="inlineStr">
        <is>
          <t>実績原価 合計</t>
        </is>
      </c>
      <c r="F12" s="9">
        <f>SUM(F7:F10)</f>
        <v/>
      </c>
    </row>
    <row r="13">
      <c r="A13" s="8" t="inlineStr">
        <is>
          <t>予定売価（税抜）</t>
        </is>
      </c>
      <c r="B13" s="9">
        <f>ROUND(B11*B12,0)</f>
        <v/>
      </c>
      <c r="E13" s="8" t="inlineStr">
        <is>
          <t>実績粗利額</t>
        </is>
      </c>
      <c r="F13" s="9">
        <f>F6-F12</f>
        <v/>
      </c>
    </row>
    <row r="14">
      <c r="A14" s="8" t="inlineStr">
        <is>
          <t>予定粗利額</t>
        </is>
      </c>
      <c r="B14" s="9">
        <f>B13-B11</f>
        <v/>
      </c>
      <c r="E14" s="8" t="inlineStr">
        <is>
          <t>実績粗利率</t>
        </is>
      </c>
      <c r="F14" s="11">
        <f>IF(F6=0,"—",1-F12/F6)</f>
        <v/>
      </c>
    </row>
    <row r="15">
      <c r="A15" s="8" t="inlineStr">
        <is>
          <t>予定粗利率</t>
        </is>
      </c>
      <c r="B15" s="11">
        <f>IF(B13=0,"—",1-B11/B13)</f>
        <v/>
      </c>
      <c r="E15" s="8" t="inlineStr">
        <is>
          <t>予定との差（粗利額）</t>
        </is>
      </c>
      <c r="F15" s="18">
        <f>F13-B14</f>
        <v/>
      </c>
    </row>
    <row r="17" ht="33" customHeight="1">
      <c r="A17" s="13" t="inlineStr">
        <is>
          <t>ここで出す「予定原価」は、材料費だけでなく労務費・外注費・現場経費を含める想定です。</t>
        </is>
      </c>
      <c r="E17" s="13" t="inlineStr">
        <is>
          <t>材料の仕入率（例：7掛け）は、材料費を見積もる途中の指標です。工事全体の粗利率は、総原価と売価で確認します。</t>
        </is>
      </c>
    </row>
  </sheetData>
  <mergeCells count="6">
    <mergeCell ref="A2:F2"/>
    <mergeCell ref="E4:F4"/>
    <mergeCell ref="E17:F17"/>
    <mergeCell ref="A1:F1"/>
    <mergeCell ref="A17:C17"/>
    <mergeCell ref="A4:C4"/>
  </mergeCells>
  <conditionalFormatting sqref="F14">
    <cfRule type="cellIs" priority="1" operator="lessThan" dxfId="0">
      <formula>'設定'!B10</formula>
    </cfRule>
  </conditionalFormatting>
  <conditionalFormatting sqref="F15">
    <cfRule type="cellIs" priority="2" operator="lessThan" dxfId="0">
      <formula>0</formula>
    </cfRule>
  </conditionalFormatting>
  <pageMargins left="0.25" right="0.25" top="0.35" bottom="0.35" header="0.1" footer="0.1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18" customWidth="1" min="2" max="2"/>
    <col width="50" customWidth="1" min="3" max="3"/>
  </cols>
  <sheetData>
    <row r="1" ht="34" customHeight="1">
      <c r="A1" s="1" t="inlineStr">
        <is>
          <t>設定</t>
        </is>
      </c>
    </row>
    <row r="2" ht="32" customHeight="1">
      <c r="A2" s="2" t="inlineStr">
        <is>
          <t>自社の標準値を置くためのシートです。以下の値はサンプルであり、業界の相場や推奨値ではありません。</t>
        </is>
      </c>
    </row>
    <row r="4" ht="23" customHeight="1">
      <c r="A4" s="3" t="inlineStr">
        <is>
          <t>標準値（必要に応じて黄色のセルを更新）</t>
        </is>
      </c>
    </row>
    <row r="6">
      <c r="A6" s="4" t="inlineStr">
        <is>
          <t>標準の原価への倍率</t>
        </is>
      </c>
      <c r="B6" s="6" t="n">
        <v>1.3</v>
      </c>
      <c r="C6" s="4" t="inlineStr">
        <is>
          <t>社内の見積で試す基準値。原価に何倍を掛けるか。</t>
        </is>
      </c>
    </row>
    <row r="7">
      <c r="A7" s="4" t="inlineStr">
        <is>
          <t>標準の目標粗利率</t>
        </is>
      </c>
      <c r="B7" s="7" t="n">
        <v>0.3</v>
      </c>
      <c r="C7" s="4" t="inlineStr">
        <is>
          <t>倍率との関係：必要倍率＝1÷（1－目標粗利率）。</t>
        </is>
      </c>
    </row>
    <row r="8">
      <c r="A8" s="8" t="inlineStr">
        <is>
          <t>対応する必要倍率</t>
        </is>
      </c>
      <c r="B8" s="16">
        <f>IF(B7&gt;=1,"—",1/(1-B7))</f>
        <v/>
      </c>
      <c r="C8" s="4" t="inlineStr">
        <is>
          <t>100%は計算できないため「—」と表示。</t>
        </is>
      </c>
    </row>
    <row r="9">
      <c r="A9" s="4" t="inlineStr">
        <is>
          <t>仕入率のサンプル（7掛け）</t>
        </is>
      </c>
      <c r="B9" s="7" t="n">
        <v>0.7</v>
      </c>
      <c r="C9" s="4" t="inlineStr">
        <is>
          <t>定価・基準価格に掛ける率。原価への倍率とは別の意味。</t>
        </is>
      </c>
    </row>
    <row r="10">
      <c r="A10" s="4" t="inlineStr">
        <is>
          <t>粗利率の警告閾値</t>
        </is>
      </c>
      <c r="B10" s="7" t="n">
        <v>0.2</v>
      </c>
      <c r="C10" s="4" t="inlineStr">
        <is>
          <t>社内用シートの実績粗利率がこの値未満なら赤く表示。</t>
        </is>
      </c>
    </row>
    <row r="13" ht="33" customHeight="1">
      <c r="A13" s="19" t="inlineStr">
        <is>
          <t>「原価への倍率」は、原価×倍率＝売価で試算します。「仕入率」は、定価×仕入率＝仕入価格です。率の名前が似ていても式を混ぜないでください。</t>
        </is>
      </c>
    </row>
    <row r="14"/>
  </sheetData>
  <mergeCells count="4">
    <mergeCell ref="A1:C1"/>
    <mergeCell ref="A4:C4"/>
    <mergeCell ref="A13:C14"/>
    <mergeCell ref="A2:C2"/>
  </mergeCells>
  <dataValidations count="2">
    <dataValidation sqref="B7 B9 B10" showDropDown="0" showInputMessage="0" showErrorMessage="0" allowBlank="0" type="decimal" operator="between">
      <formula1>0</formula1>
      <formula2>0.9999</formula2>
    </dataValidation>
    <dataValidation sqref="B6" showDropDown="0" showInputMessage="0" showErrorMessage="0" allowBlank="0" type="decimal" operator="between">
      <formula1>1</formula1>
      <formula2>10</formula2>
    </dataValidation>
  </dataValidations>
  <pageMargins left="0.25" right="0.25" top="0.35" bottom="0.35" header="0.1" footer="0.1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I20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8" customWidth="1" min="2" max="2"/>
    <col width="19" customWidth="1" min="3" max="3"/>
    <col width="22" customWidth="1" min="4" max="4"/>
    <col width="19" customWidth="1" min="5" max="5"/>
    <col width="3" customWidth="1" min="6" max="6"/>
    <col width="19" customWidth="1" min="7" max="7"/>
    <col width="20" customWidth="1" min="8" max="8"/>
    <col width="23" customWidth="1" min="9" max="9"/>
  </cols>
  <sheetData>
    <row r="1" ht="34" customHeight="1">
      <c r="A1" s="1" t="inlineStr">
        <is>
          <t>掛け率・粗利率 早見表</t>
        </is>
      </c>
    </row>
    <row r="2" ht="32" customHeight="1">
      <c r="A2" s="2" t="inlineStr">
        <is>
          <t>左は原価への倍率から粗利率を確認する表、右は目標粗利率から必要倍率を逆算する表です。すべて数式で計算しています。</t>
        </is>
      </c>
    </row>
    <row r="4" ht="23" customHeight="1">
      <c r="A4" s="3" t="inlineStr">
        <is>
          <t>原価への倍率 → 上乗せ率・粗利率</t>
        </is>
      </c>
      <c r="G4" s="3" t="inlineStr">
        <is>
          <t>目標粗利率 → 必要な原価への倍率</t>
        </is>
      </c>
    </row>
    <row r="5">
      <c r="A5" s="20" t="inlineStr">
        <is>
          <t>原価への倍率</t>
        </is>
      </c>
      <c r="B5" s="20" t="inlineStr">
        <is>
          <t>上乗せ率</t>
        </is>
      </c>
      <c r="C5" s="20" t="inlineStr">
        <is>
          <t>対応する粗利率</t>
        </is>
      </c>
      <c r="D5" s="20" t="inlineStr">
        <is>
          <t>原価100,000円時の売価</t>
        </is>
      </c>
      <c r="E5" s="20" t="inlineStr">
        <is>
          <t>粗利額</t>
        </is>
      </c>
      <c r="G5" s="20" t="inlineStr">
        <is>
          <t>目標粗利率</t>
        </is>
      </c>
      <c r="H5" s="20" t="inlineStr">
        <is>
          <t>必要な倍率</t>
        </is>
      </c>
      <c r="I5" s="20" t="inlineStr">
        <is>
          <t>原価100,000円時の売価</t>
        </is>
      </c>
    </row>
    <row r="6">
      <c r="A6" s="21" t="n">
        <v>1</v>
      </c>
      <c r="B6" s="22">
        <f>A6-1</f>
        <v/>
      </c>
      <c r="C6" s="22">
        <f>IF(A6=0,"—",1-(1/A6))</f>
        <v/>
      </c>
      <c r="D6" s="23">
        <f>ROUND(100000*A6,0)</f>
        <v/>
      </c>
      <c r="E6" s="23">
        <f>D6-100000</f>
        <v/>
      </c>
      <c r="G6" s="22" t="n">
        <v>0</v>
      </c>
      <c r="H6" s="24">
        <f>IF(G6&gt;=1,"—",1/(1-G6))</f>
        <v/>
      </c>
      <c r="I6" s="23">
        <f>IF(H6="—","—",ROUND(100000*H6,0))</f>
        <v/>
      </c>
    </row>
    <row r="7">
      <c r="A7" s="21">
        <f>A6+0.1</f>
        <v/>
      </c>
      <c r="B7" s="22">
        <f>A7-1</f>
        <v/>
      </c>
      <c r="C7" s="22">
        <f>IF(A7=0,"—",1-(1/A7))</f>
        <v/>
      </c>
      <c r="D7" s="23">
        <f>ROUND(100000*A7,0)</f>
        <v/>
      </c>
      <c r="E7" s="23">
        <f>D7-100000</f>
        <v/>
      </c>
      <c r="G7" s="22">
        <f>G6+0.05</f>
        <v/>
      </c>
      <c r="H7" s="24">
        <f>IF(G7&gt;=1,"—",1/(1-G7))</f>
        <v/>
      </c>
      <c r="I7" s="23">
        <f>IF(H7="—","—",ROUND(100000*H7,0))</f>
        <v/>
      </c>
    </row>
    <row r="8">
      <c r="A8" s="21">
        <f>A7+0.1</f>
        <v/>
      </c>
      <c r="B8" s="22">
        <f>A8-1</f>
        <v/>
      </c>
      <c r="C8" s="22">
        <f>IF(A8=0,"—",1-(1/A8))</f>
        <v/>
      </c>
      <c r="D8" s="23">
        <f>ROUND(100000*A8,0)</f>
        <v/>
      </c>
      <c r="E8" s="23">
        <f>D8-100000</f>
        <v/>
      </c>
      <c r="G8" s="22">
        <f>G7+0.05</f>
        <v/>
      </c>
      <c r="H8" s="24">
        <f>IF(G8&gt;=1,"—",1/(1-G8))</f>
        <v/>
      </c>
      <c r="I8" s="23">
        <f>IF(H8="—","—",ROUND(100000*H8,0))</f>
        <v/>
      </c>
    </row>
    <row r="9">
      <c r="A9" s="21">
        <f>A8+0.1</f>
        <v/>
      </c>
      <c r="B9" s="22">
        <f>A9-1</f>
        <v/>
      </c>
      <c r="C9" s="22">
        <f>IF(A9=0,"—",1-(1/A9))</f>
        <v/>
      </c>
      <c r="D9" s="23">
        <f>ROUND(100000*A9,0)</f>
        <v/>
      </c>
      <c r="E9" s="23">
        <f>D9-100000</f>
        <v/>
      </c>
      <c r="G9" s="22">
        <f>G8+0.05</f>
        <v/>
      </c>
      <c r="H9" s="24">
        <f>IF(G9&gt;=1,"—",1/(1-G9))</f>
        <v/>
      </c>
      <c r="I9" s="23">
        <f>IF(H9="—","—",ROUND(100000*H9,0))</f>
        <v/>
      </c>
    </row>
    <row r="10">
      <c r="A10" s="21">
        <f>A9+0.1</f>
        <v/>
      </c>
      <c r="B10" s="22">
        <f>A10-1</f>
        <v/>
      </c>
      <c r="C10" s="22">
        <f>IF(A10=0,"—",1-(1/A10))</f>
        <v/>
      </c>
      <c r="D10" s="23">
        <f>ROUND(100000*A10,0)</f>
        <v/>
      </c>
      <c r="E10" s="23">
        <f>D10-100000</f>
        <v/>
      </c>
      <c r="G10" s="22">
        <f>G9+0.05</f>
        <v/>
      </c>
      <c r="H10" s="24">
        <f>IF(G10&gt;=1,"—",1/(1-G10))</f>
        <v/>
      </c>
      <c r="I10" s="23">
        <f>IF(H10="—","—",ROUND(100000*H10,0))</f>
        <v/>
      </c>
    </row>
    <row r="11">
      <c r="A11" s="21">
        <f>A10+0.1</f>
        <v/>
      </c>
      <c r="B11" s="22">
        <f>A11-1</f>
        <v/>
      </c>
      <c r="C11" s="22">
        <f>IF(A11=0,"—",1-(1/A11))</f>
        <v/>
      </c>
      <c r="D11" s="23">
        <f>ROUND(100000*A11,0)</f>
        <v/>
      </c>
      <c r="E11" s="23">
        <f>D11-100000</f>
        <v/>
      </c>
      <c r="G11" s="22">
        <f>G10+0.05</f>
        <v/>
      </c>
      <c r="H11" s="24">
        <f>IF(G11&gt;=1,"—",1/(1-G11))</f>
        <v/>
      </c>
      <c r="I11" s="23">
        <f>IF(H11="—","—",ROUND(100000*H11,0))</f>
        <v/>
      </c>
    </row>
    <row r="12">
      <c r="A12" s="21">
        <f>A11+0.1</f>
        <v/>
      </c>
      <c r="B12" s="22">
        <f>A12-1</f>
        <v/>
      </c>
      <c r="C12" s="22">
        <f>IF(A12=0,"—",1-(1/A12))</f>
        <v/>
      </c>
      <c r="D12" s="23">
        <f>ROUND(100000*A12,0)</f>
        <v/>
      </c>
      <c r="E12" s="23">
        <f>D12-100000</f>
        <v/>
      </c>
      <c r="G12" s="22">
        <f>G11+0.05</f>
        <v/>
      </c>
      <c r="H12" s="24">
        <f>IF(G12&gt;=1,"—",1/(1-G12))</f>
        <v/>
      </c>
      <c r="I12" s="23">
        <f>IF(H12="—","—",ROUND(100000*H12,0))</f>
        <v/>
      </c>
    </row>
    <row r="13">
      <c r="A13" s="21">
        <f>A12+0.1</f>
        <v/>
      </c>
      <c r="B13" s="22">
        <f>A13-1</f>
        <v/>
      </c>
      <c r="C13" s="22">
        <f>IF(A13=0,"—",1-(1/A13))</f>
        <v/>
      </c>
      <c r="D13" s="23">
        <f>ROUND(100000*A13,0)</f>
        <v/>
      </c>
      <c r="E13" s="23">
        <f>D13-100000</f>
        <v/>
      </c>
      <c r="G13" s="22">
        <f>G12+0.05</f>
        <v/>
      </c>
      <c r="H13" s="24">
        <f>IF(G13&gt;=1,"—",1/(1-G13))</f>
        <v/>
      </c>
      <c r="I13" s="23">
        <f>IF(H13="—","—",ROUND(100000*H13,0))</f>
        <v/>
      </c>
    </row>
    <row r="14">
      <c r="A14" s="21">
        <f>A13+0.1</f>
        <v/>
      </c>
      <c r="B14" s="22">
        <f>A14-1</f>
        <v/>
      </c>
      <c r="C14" s="22">
        <f>IF(A14=0,"—",1-(1/A14))</f>
        <v/>
      </c>
      <c r="D14" s="23">
        <f>ROUND(100000*A14,0)</f>
        <v/>
      </c>
      <c r="E14" s="23">
        <f>D14-100000</f>
        <v/>
      </c>
      <c r="G14" s="22">
        <f>G13+0.05</f>
        <v/>
      </c>
      <c r="H14" s="24">
        <f>IF(G14&gt;=1,"—",1/(1-G14))</f>
        <v/>
      </c>
      <c r="I14" s="23">
        <f>IF(H14="—","—",ROUND(100000*H14,0))</f>
        <v/>
      </c>
    </row>
    <row r="15">
      <c r="A15" s="21">
        <f>A14+0.1</f>
        <v/>
      </c>
      <c r="B15" s="22">
        <f>A15-1</f>
        <v/>
      </c>
      <c r="C15" s="22">
        <f>IF(A15=0,"—",1-(1/A15))</f>
        <v/>
      </c>
      <c r="D15" s="23">
        <f>ROUND(100000*A15,0)</f>
        <v/>
      </c>
      <c r="E15" s="23">
        <f>D15-100000</f>
        <v/>
      </c>
      <c r="G15" s="22">
        <f>G14+0.05</f>
        <v/>
      </c>
      <c r="H15" s="24">
        <f>IF(G15&gt;=1,"—",1/(1-G15))</f>
        <v/>
      </c>
      <c r="I15" s="23">
        <f>IF(H15="—","—",ROUND(100000*H15,0))</f>
        <v/>
      </c>
    </row>
    <row r="16">
      <c r="A16" s="21">
        <f>A15+0.1</f>
        <v/>
      </c>
      <c r="B16" s="22">
        <f>A16-1</f>
        <v/>
      </c>
      <c r="C16" s="22">
        <f>IF(A16=0,"—",1-(1/A16))</f>
        <v/>
      </c>
      <c r="D16" s="23">
        <f>ROUND(100000*A16,0)</f>
        <v/>
      </c>
      <c r="E16" s="23">
        <f>D16-100000</f>
        <v/>
      </c>
      <c r="G16" s="22">
        <f>G15+0.05</f>
        <v/>
      </c>
      <c r="H16" s="24">
        <f>IF(G16&gt;=1,"—",1/(1-G16))</f>
        <v/>
      </c>
      <c r="I16" s="23">
        <f>IF(H16="—","—",ROUND(100000*H16,0))</f>
        <v/>
      </c>
    </row>
    <row r="19" ht="33" customHeight="1">
      <c r="A19" s="19" t="inlineStr">
        <is>
          <t>例：原価への倍率1.30倍は、30%を上乗せする意味ですが、対応する粗利率は約23.1%です。分母が違うため、同じ「3割」にはなりません。</t>
        </is>
      </c>
      <c r="G19" s="19" t="inlineStr">
        <is>
          <t>0%の目標粗利率では必要倍率は1.0000倍です。100%は分母（1－粗利率）が0になるため、計算対象外です。</t>
        </is>
      </c>
    </row>
    <row r="20"/>
  </sheetData>
  <mergeCells count="6">
    <mergeCell ref="A4:E4"/>
    <mergeCell ref="A2:I2"/>
    <mergeCell ref="G19:I20"/>
    <mergeCell ref="A1:I1"/>
    <mergeCell ref="A19:E20"/>
    <mergeCell ref="G4:I4"/>
  </mergeCells>
  <pageMargins left="0.25" right="0.25" top="0.35" bottom="0.35" header="0.1" footer="0.1"/>
  <pageSetup orientation="landscape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B26"/>
  <sheetViews>
    <sheetView showGridLines="0" workbookViewId="0">
      <selection activeCell="A1" sqref="A1"/>
    </sheetView>
  </sheetViews>
  <sheetFormatPr baseColWidth="8" defaultRowHeight="15"/>
  <cols>
    <col width="23" customWidth="1" min="1" max="1"/>
    <col width="88" customWidth="1" min="2" max="2"/>
  </cols>
  <sheetData>
    <row r="1" ht="34" customHeight="1">
      <c r="A1" s="1" t="inlineStr">
        <is>
          <t>使い方</t>
        </is>
      </c>
    </row>
    <row r="2" ht="32" customHeight="1">
      <c r="A2" s="2" t="inlineStr">
        <is>
          <t>黄色のセルだけを入力し、計算セルは上書きしないでください。すべてマクロなし・関数だけで動きます。</t>
        </is>
      </c>
    </row>
    <row r="4" ht="23" customHeight="1">
      <c r="A4" s="3" t="inlineStr">
        <is>
          <t>使い方（3ステップ）</t>
        </is>
      </c>
    </row>
    <row r="6" ht="38" customHeight="1">
      <c r="A6" s="8" t="inlineStr">
        <is>
          <t>STEP 1</t>
        </is>
      </c>
      <c r="B6" s="4" t="inlineStr">
        <is>
          <t>「掛け率計算」シートで、原価と原価への倍率を入力します。売価・粗利額・粗利率が同時に出ます。</t>
        </is>
      </c>
    </row>
    <row r="7" ht="38" customHeight="1">
      <c r="A7" s="8" t="inlineStr">
        <is>
          <t>STEP 2</t>
        </is>
      </c>
      <c r="B7" s="4" t="inlineStr">
        <is>
          <t>目標粗利率から売価を決めたいときは、同じシートのB欄に原価と目標粗利率を入れます。必要な倍率が逆算されます。</t>
        </is>
      </c>
    </row>
    <row r="8" ht="38" customHeight="1">
      <c r="A8" s="8" t="inlineStr">
        <is>
          <t>STEP 3</t>
        </is>
      </c>
      <c r="B8" s="4" t="inlineStr">
        <is>
          <t>工事後は「原価・粗利（社内用）」で予定と実績を比べます。材料費だけでなく、労務費・外注費・現場経費も含めて確認します。</t>
        </is>
      </c>
    </row>
    <row r="11" ht="23" customHeight="1">
      <c r="A11" s="3" t="inlineStr">
        <is>
          <t>用語を混同しないためのメモ</t>
        </is>
      </c>
    </row>
    <row r="13" ht="33" customHeight="1">
      <c r="A13" s="8" t="inlineStr">
        <is>
          <t>原価への倍率</t>
        </is>
      </c>
      <c r="B13" s="4" t="inlineStr">
        <is>
          <t>原価×倍率＝売価。例：原価100,000円×1.30＝売価130,000円。</t>
        </is>
      </c>
    </row>
    <row r="14" ht="33" customHeight="1">
      <c r="A14" s="8" t="inlineStr">
        <is>
          <t>上乗せ率</t>
        </is>
      </c>
      <c r="B14" s="4" t="inlineStr">
        <is>
          <t>（売価－原価）÷原価。上の例では30.0%。</t>
        </is>
      </c>
    </row>
    <row r="15" ht="33" customHeight="1">
      <c r="A15" s="8" t="inlineStr">
        <is>
          <t>粗利率</t>
        </is>
      </c>
      <c r="B15" s="4" t="inlineStr">
        <is>
          <t>（売価－原価）÷売価。上の例では約23.1%。</t>
        </is>
      </c>
    </row>
    <row r="16" ht="33" customHeight="1">
      <c r="A16" s="8" t="inlineStr">
        <is>
          <t>7掛け</t>
        </is>
      </c>
      <c r="B16" s="4" t="inlineStr">
        <is>
          <t>定価・基準価格×0.7＝仕入価格という意味で使われることがある表現。原価への1.3倍とは別です。</t>
        </is>
      </c>
    </row>
    <row r="19" ht="23" customHeight="1">
      <c r="A19" s="3" t="inlineStr">
        <is>
          <t>注意・免責事項</t>
        </is>
      </c>
    </row>
    <row r="21" ht="32" customHeight="1">
      <c r="A21" s="25" t="inlineStr">
        <is>
          <t>このファイル内の数値はすべてサンプルです。自社の原価・売価・目標に合わせて入力してください。特定の掛け率や粗利率を推奨するものではありません。</t>
        </is>
      </c>
    </row>
    <row r="22" ht="32" customHeight="1">
      <c r="A22" s="25" t="inlineStr">
        <is>
          <t>工事の見積・契約・請求の判断には、個別の取引条件、税務・法務上の確認が必要になる場合があります。必要に応じて専門家へご相談ください。</t>
        </is>
      </c>
    </row>
    <row r="23" ht="22" customHeight="1">
      <c r="A23" s="26" t="inlineStr">
        <is>
          <t>【免責事項】</t>
        </is>
      </c>
    </row>
    <row r="24" ht="32" customHeight="1">
      <c r="A24" s="25" t="inlineStr">
        <is>
          <t>本フォーマットは、ユーザー様の自己責任においてご利用ください。内容の正確性について当社は保証するものではございません。</t>
        </is>
      </c>
    </row>
    <row r="25" ht="32" customHeight="1">
      <c r="A25" s="25" t="inlineStr">
        <is>
          <t>万一、本フォーマットの使用により損害やトラブルが発生した場合も、当社は一切の責任を負いかねます。</t>
        </is>
      </c>
    </row>
    <row r="26" ht="22" customHeight="1">
      <c r="A26" s="25" t="inlineStr">
        <is>
          <t>利用は自社の業務目的の範囲でお願いします。ファイル自体の再配布・販売はお控えください。</t>
        </is>
      </c>
    </row>
  </sheetData>
  <mergeCells count="11">
    <mergeCell ref="A4:B4"/>
    <mergeCell ref="A26:B26"/>
    <mergeCell ref="A21:B21"/>
    <mergeCell ref="A2:B2"/>
    <mergeCell ref="A24:B24"/>
    <mergeCell ref="A25:B25"/>
    <mergeCell ref="A19:B19"/>
    <mergeCell ref="A11:B11"/>
    <mergeCell ref="A1:B1"/>
    <mergeCell ref="A23:B23"/>
    <mergeCell ref="A22:B22"/>
  </mergeCells>
  <pageMargins left="0.25" right="0.25" top="0.35" bottom="0.35" header="0.1" footer="0.1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2026-08-21T10:01:16Z</dcterms:created>
  <dcterms:modified xmlns:dcterms="http://purl.org/dc/terms/" xmlns:xsi="http://www.w3.org/2001/XMLSchema-instance" xsi:type="dcterms:W3CDTF">2026-08-21T10:01:16Z</dcterms:modified>
</cp:coreProperties>
</file>