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使い方" sheetId="1" state="visible" r:id="rId1"/>
    <sheet xmlns:r="http://schemas.openxmlformats.org/officeDocument/2006/relationships" name="月間工程表" sheetId="2" state="visible" r:id="rId2"/>
    <sheet xmlns:r="http://schemas.openxmlformats.org/officeDocument/2006/relationships" name="週間工程表" sheetId="3" state="visible" r:id="rId3"/>
    <sheet xmlns:r="http://schemas.openxmlformats.org/officeDocument/2006/relationships" name="現場一覧・原価粗利（社内用）" sheetId="4" state="visible" r:id="rId4"/>
    <sheet xmlns:r="http://schemas.openxmlformats.org/officeDocument/2006/relationships" name="設定" sheetId="5" state="visible" r:id="rId5"/>
  </sheets>
  <definedNames>
    <definedName name="_xlnm.Print_Area" localSheetId="0">'使い方'!$A$1:$A$43</definedName>
    <definedName name="_xlnm.Print_Area" localSheetId="1">'月間工程表'!$A$1:$AI$39</definedName>
    <definedName name="_xlnm.Print_Area" localSheetId="2">'週間工程表'!$A$1:$H$23</definedName>
    <definedName name="_xlnm.Print_Area" localSheetId="3">'現場一覧・原価粗利（社内用）'!$A$1:$G$24</definedName>
    <definedName name="_xlnm.Print_Area" localSheetId="4">'設定'!$A$1:$C$74</definedName>
  </definedNames>
  <calcPr calcId="124519" fullCalcOnLoad="1"/>
</workbook>
</file>

<file path=xl/styles.xml><?xml version="1.0" encoding="utf-8"?>
<styleSheet xmlns="http://schemas.openxmlformats.org/spreadsheetml/2006/main">
  <numFmts count="5">
    <numFmt numFmtId="164" formatCode="yyyy-mm-dd"/>
    <numFmt numFmtId="165" formatCode="yyyy/m/d"/>
    <numFmt numFmtId="166" formatCode="d"/>
    <numFmt numFmtId="167" formatCode="m/d"/>
    <numFmt numFmtId="168" formatCode="0.0%"/>
  </numFmts>
  <fonts count="21">
    <font>
      <name val="Calibri"/>
      <family val="2"/>
      <color theme="1"/>
      <sz val="11"/>
      <scheme val="minor"/>
    </font>
    <font>
      <name val="游ゴシック"/>
      <b val="1"/>
      <color rgb="002F0C86"/>
      <sz val="15"/>
    </font>
    <font>
      <name val="游ゴシック"/>
      <color rgb="FF555555"/>
      <sz val="9"/>
    </font>
    <font>
      <name val="游ゴシック"/>
      <color rgb="002F0C86"/>
      <sz val="9"/>
    </font>
    <font>
      <name val="游ゴシック"/>
      <b val="1"/>
      <color rgb="002F0C86"/>
      <sz val="12"/>
    </font>
    <font>
      <name val="游ゴシック"/>
      <b val="1"/>
      <sz val="10"/>
    </font>
    <font>
      <name val="游ゴシック"/>
      <color rgb="FF000000"/>
      <sz val="10"/>
    </font>
    <font>
      <name val="游ゴシック"/>
      <color rgb="FF0070C0"/>
      <sz val="10"/>
    </font>
    <font>
      <name val="游ゴシック"/>
      <b val="1"/>
      <color rgb="FFFFFFFF"/>
      <sz val="9"/>
    </font>
    <font>
      <name val="游ゴシック"/>
      <b val="1"/>
      <color rgb="002F0C86"/>
      <sz val="13"/>
    </font>
    <font>
      <name val="游ゴシック"/>
      <b val="1"/>
      <color rgb="FFFFFFFF"/>
      <sz val="10"/>
    </font>
    <font>
      <name val="游ゴシック"/>
      <b val="1"/>
      <color rgb="FFFFFFFF"/>
      <sz val="8"/>
    </font>
    <font>
      <name val="游ゴシック"/>
      <b val="1"/>
      <color rgb="FFFFFFFF"/>
      <sz val="7"/>
    </font>
    <font>
      <name val="游ゴシック"/>
      <b val="1"/>
      <color rgb="002F0C86"/>
      <sz val="11"/>
    </font>
    <font>
      <name val="游ゴシック"/>
      <b val="1"/>
      <color rgb="FF0070C0"/>
      <sz val="11"/>
    </font>
    <font>
      <name val="游ゴシック"/>
      <color rgb="FF0070C0"/>
      <sz val="9"/>
    </font>
    <font>
      <name val="游ゴシック"/>
      <b val="1"/>
      <color rgb="00C00000"/>
      <sz val="15"/>
    </font>
    <font>
      <name val="游ゴシック"/>
      <b val="1"/>
    </font>
    <font>
      <name val="游ゴシック"/>
      <b val="1"/>
      <color rgb="FF000000"/>
      <sz val="10"/>
    </font>
    <font>
      <name val="游ゴシック"/>
      <color rgb="00C00000"/>
      <sz val="9"/>
    </font>
    <font>
      <name val="游ゴシック"/>
      <sz val="10"/>
    </font>
  </fonts>
  <fills count="6">
    <fill>
      <patternFill/>
    </fill>
    <fill>
      <patternFill patternType="gray125"/>
    </fill>
    <fill>
      <patternFill patternType="solid">
        <fgColor rgb="FFEDE7FB"/>
      </patternFill>
    </fill>
    <fill>
      <patternFill patternType="solid">
        <fgColor rgb="FFFFF9E3"/>
      </patternFill>
    </fill>
    <fill>
      <patternFill patternType="solid">
        <fgColor rgb="FF540FE9"/>
      </patternFill>
    </fill>
    <fill>
      <patternFill patternType="solid">
        <fgColor rgb="FFF6F3FC"/>
      </patternFill>
    </fill>
  </fills>
  <borders count="2">
    <border>
      <left/>
      <right/>
      <top/>
      <bottom/>
      <diagonal/>
    </border>
    <border>
      <left style="thin">
        <color rgb="00DCD5EC"/>
      </left>
      <right style="thin">
        <color rgb="00DCD5EC"/>
      </right>
      <top style="thin">
        <color rgb="00DCD5EC"/>
      </top>
      <bottom style="thin">
        <color rgb="00DCD5EC"/>
      </bottom>
    </border>
  </borders>
  <cellStyleXfs count="1">
    <xf numFmtId="0" fontId="0" fillId="0" borderId="0"/>
  </cellStyleXfs>
  <cellXfs count="39">
    <xf numFmtId="0" fontId="0" fillId="0" borderId="0" pivotButton="0" quotePrefix="0" xfId="0"/>
    <xf numFmtId="0" fontId="1" fillId="0" borderId="0" pivotButton="0" quotePrefix="0" xfId="0"/>
    <xf numFmtId="0" fontId="0" fillId="0" borderId="0" applyAlignment="1" pivotButton="0" quotePrefix="0" xfId="0">
      <alignment vertical="top" wrapText="1"/>
    </xf>
    <xf numFmtId="0" fontId="20" fillId="0" borderId="0" applyAlignment="1" pivotButton="0" quotePrefix="0" xfId="0">
      <alignment vertical="top" wrapText="1"/>
    </xf>
    <xf numFmtId="0" fontId="13" fillId="0" borderId="0" applyAlignment="1" pivotButton="0" quotePrefix="0" xfId="0">
      <alignment vertical="top" wrapText="1"/>
    </xf>
    <xf numFmtId="0" fontId="2" fillId="0" borderId="0" applyAlignment="1" pivotButton="0" quotePrefix="0" xfId="0">
      <alignment vertical="center" wrapText="1"/>
    </xf>
    <xf numFmtId="0" fontId="3" fillId="0" borderId="0" applyAlignment="1" pivotButton="0" quotePrefix="0" xfId="0">
      <alignment vertical="center" wrapText="1"/>
    </xf>
    <xf numFmtId="0" fontId="9" fillId="0" borderId="0" pivotButton="0" quotePrefix="0" xfId="0"/>
    <xf numFmtId="0" fontId="10" fillId="4" borderId="1" applyAlignment="1" pivotButton="0" quotePrefix="0" xfId="0">
      <alignment horizontal="center" vertical="center" wrapText="1"/>
    </xf>
    <xf numFmtId="166" fontId="11" fillId="4" borderId="1" applyAlignment="1" pivotButton="0" quotePrefix="0" xfId="0">
      <alignment horizontal="center" vertical="center"/>
    </xf>
    <xf numFmtId="0" fontId="0" fillId="4" borderId="1" pivotButton="0" quotePrefix="0" xfId="0"/>
    <xf numFmtId="0" fontId="12" fillId="4" borderId="1" applyAlignment="1" pivotButton="0" quotePrefix="0" xfId="0">
      <alignment horizontal="center" vertical="center"/>
    </xf>
    <xf numFmtId="0" fontId="13" fillId="2" borderId="0" applyAlignment="1" pivotButton="0" quotePrefix="0" xfId="0">
      <alignment vertical="center"/>
    </xf>
    <xf numFmtId="0" fontId="14" fillId="3" borderId="0" applyAlignment="1" pivotButton="0" quotePrefix="0" xfId="0">
      <alignment vertical="center"/>
    </xf>
    <xf numFmtId="0" fontId="0" fillId="2" borderId="0" pivotButton="0" quotePrefix="0" xfId="0"/>
    <xf numFmtId="0" fontId="7" fillId="3" borderId="1" applyAlignment="1" pivotButton="0" quotePrefix="0" xfId="0">
      <alignment vertical="center"/>
    </xf>
    <xf numFmtId="167" fontId="7" fillId="3" borderId="1" pivotButton="0" quotePrefix="0" xfId="0"/>
    <xf numFmtId="168" fontId="7" fillId="3" borderId="1" pivotButton="0" quotePrefix="0" xfId="0"/>
    <xf numFmtId="0" fontId="0" fillId="0" borderId="1" pivotButton="0" quotePrefix="0" xfId="0"/>
    <xf numFmtId="0" fontId="5" fillId="0" borderId="1" applyAlignment="1" pivotButton="0" quotePrefix="0" xfId="0">
      <alignment vertical="center" wrapText="1"/>
    </xf>
    <xf numFmtId="165" fontId="14" fillId="3" borderId="1" pivotButton="0" quotePrefix="0" xfId="0"/>
    <xf numFmtId="0" fontId="10" fillId="4" borderId="1" applyAlignment="1" pivotButton="0" quotePrefix="0" xfId="0">
      <alignment horizontal="center" vertical="center"/>
    </xf>
    <xf numFmtId="167" fontId="8" fillId="4" borderId="1" applyAlignment="1" pivotButton="0" quotePrefix="0" xfId="0">
      <alignment horizontal="center" vertical="center"/>
    </xf>
    <xf numFmtId="0" fontId="7" fillId="3" borderId="1" pivotButton="0" quotePrefix="0" xfId="0"/>
    <xf numFmtId="0" fontId="15" fillId="3" borderId="1" applyAlignment="1" pivotButton="0" quotePrefix="0" xfId="0">
      <alignment horizontal="center" vertical="center" wrapText="1"/>
    </xf>
    <xf numFmtId="0" fontId="16" fillId="0" borderId="0" pivotButton="0" quotePrefix="0" xfId="0"/>
    <xf numFmtId="0" fontId="6" fillId="0" borderId="1" applyAlignment="1" pivotButton="0" quotePrefix="0" xfId="0">
      <alignment vertical="center" wrapText="1"/>
    </xf>
    <xf numFmtId="165" fontId="7" fillId="3" borderId="1" applyAlignment="1" pivotButton="0" quotePrefix="0" xfId="0">
      <alignment horizontal="right" vertical="center"/>
    </xf>
    <xf numFmtId="3" fontId="7" fillId="3" borderId="1" applyAlignment="1" pivotButton="0" quotePrefix="0" xfId="0">
      <alignment horizontal="right" vertical="center"/>
    </xf>
    <xf numFmtId="3" fontId="6" fillId="0" borderId="1" applyAlignment="1" pivotButton="0" quotePrefix="0" xfId="0">
      <alignment horizontal="right" vertical="center"/>
    </xf>
    <xf numFmtId="168" fontId="6" fillId="0" borderId="1" applyAlignment="1" pivotButton="0" quotePrefix="0" xfId="0">
      <alignment horizontal="right" vertical="center"/>
    </xf>
    <xf numFmtId="0" fontId="18" fillId="5" borderId="1" pivotButton="0" quotePrefix="0" xfId="0"/>
    <xf numFmtId="3" fontId="18" fillId="5" borderId="1" pivotButton="0" quotePrefix="0" xfId="0"/>
    <xf numFmtId="168" fontId="18" fillId="5" borderId="1" pivotButton="0" quotePrefix="0" xfId="0"/>
    <xf numFmtId="0" fontId="19" fillId="0" borderId="0" applyAlignment="1" pivotButton="0" quotePrefix="0" xfId="0">
      <alignment vertical="center" wrapText="1"/>
    </xf>
    <xf numFmtId="0" fontId="4" fillId="2" borderId="0" applyAlignment="1" pivotButton="0" quotePrefix="0" xfId="0">
      <alignment vertical="center"/>
    </xf>
    <xf numFmtId="0" fontId="7" fillId="3" borderId="1" applyAlignment="1" pivotButton="0" quotePrefix="0" xfId="0">
      <alignment horizontal="right" vertical="center"/>
    </xf>
    <xf numFmtId="0" fontId="8" fillId="4" borderId="1" applyAlignment="1" pivotButton="0" quotePrefix="0" xfId="0">
      <alignment horizontal="center" vertical="center" wrapText="1"/>
    </xf>
    <xf numFmtId="165" fontId="7" fillId="3" borderId="1" pivotButton="0" quotePrefix="0" xfId="0"/>
  </cellXfs>
  <cellStyles count="1">
    <cellStyle name="Normal" xfId="0" builtinId="0" hidden="0"/>
  </cellStyles>
  <dxfs count="3">
    <dxf>
      <fill>
        <patternFill patternType="solid">
          <fgColor rgb="FFB9A3F5"/>
          <bgColor rgb="FFB9A3F5"/>
        </patternFill>
      </fill>
    </dxf>
    <dxf>
      <fill>
        <patternFill patternType="solid">
          <fgColor rgb="FFE8E8E8"/>
          <bgColor rgb="FFE8E8E8"/>
        </patternFill>
      </fill>
    </dxf>
    <dxf>
      <font>
        <name val="游ゴシック"/>
        <b val="1"/>
        <color rgb="002F0C86"/>
      </font>
      <fill>
        <patternFill patternType="solid">
          <fgColor rgb="FFE8E8E8"/>
          <bgColor rgb="FFE8E8E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drawing1.xml><?xml version="1.0" encoding="utf-8"?>
<wsDr xmlns="http://schemas.openxmlformats.org/drawingml/2006/spreadsheetDrawing">
  <oneCellAnchor>
    <from>
      <col>0</col>
      <colOff>0</colOff>
      <row>35</row>
      <rowOff>0</rowOff>
    </from>
    <ext cx="1809750" cy="4000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36</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19</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20</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70</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tabColor rgb="00B9A3F5"/>
    <outlinePr summaryBelow="1" summaryRight="1"/>
    <pageSetUpPr fitToPage="1"/>
  </sheetPr>
  <dimension ref="A1:A34"/>
  <sheetViews>
    <sheetView showGridLines="0" workbookViewId="0">
      <selection activeCell="A1" sqref="A1"/>
    </sheetView>
  </sheetViews>
  <sheetFormatPr baseColWidth="8" defaultRowHeight="15"/>
  <cols>
    <col width="92" customWidth="1" min="1" max="1"/>
  </cols>
  <sheetData>
    <row r="1">
      <c r="A1" s="1" t="inlineStr">
        <is>
          <t>使い方</t>
        </is>
      </c>
    </row>
    <row r="2" ht="8" customHeight="1">
      <c r="A2" s="2" t="inlineStr"/>
    </row>
    <row r="3" ht="44" customHeight="1">
      <c r="A3" s="3" t="inlineStr">
        <is>
          <t>職人の割り付けと、現場ごとの工程が一目でわかる工程表ツールです。開始日・終了日を入れるだけでバーが自動で色付きます。</t>
        </is>
      </c>
    </row>
    <row r="4" ht="22" customHeight="1">
      <c r="A4" s="4" t="inlineStr">
        <is>
          <t>STEP 1　「設定」シートに、自社情報・現場・職人・対象の年月を登録する</t>
        </is>
      </c>
    </row>
    <row r="5" ht="44" customHeight="1">
      <c r="A5" s="3" t="inlineStr">
        <is>
          <t>現場名を登録し、職人の名前を5〜8名ほど、対象の年月を入れます。祝日リストは2026年分をあらかじめ入れてあるので、そのまま使えます。ここは最初の1回だけの作業です。</t>
        </is>
      </c>
    </row>
    <row r="6" ht="22" customHeight="1">
      <c r="A6" s="4" t="inlineStr">
        <is>
          <t>STEP 2　「月間工程表」に、現場ごとの工程と開始日・終了日を入れる</t>
        </is>
      </c>
    </row>
    <row r="7" ht="44" customHeight="1">
      <c r="A7" s="3" t="inlineStr">
        <is>
          <t>上で洗い出した工程を行に並べ、開始日・終了日を入力します。バーは自動で色がつきます。進捗率は、工程が進むたびに手で更新してください。</t>
        </is>
      </c>
    </row>
    <row r="8" ht="22" customHeight="1">
      <c r="A8" s="4" t="inlineStr">
        <is>
          <t>STEP 3　「週間工程表」で、その週の職人の割り付けを決める</t>
        </is>
      </c>
    </row>
    <row r="9" ht="44" customHeight="1">
      <c r="A9" s="3" t="inlineStr">
        <is>
          <t>週の開始日（月曜）を入れたうえで、月曜の朝、あるいは金曜の終業前に、来週分の割り付けをプルダウンで入れます。週明けごとに更新していく運用です。</t>
        </is>
      </c>
    </row>
    <row r="10" ht="8" customHeight="1">
      <c r="A10" s="2" t="inlineStr"/>
    </row>
    <row r="11" ht="22" customHeight="1">
      <c r="A11" s="4" t="inlineStr">
        <is>
          <t>■ 記入例（この数字が出れば、正しく計算できています）</t>
        </is>
      </c>
    </row>
    <row r="12" ht="63" customHeight="1">
      <c r="A12" s="3" t="inlineStr">
        <is>
          <t>月間工程表：「戸建て住宅の水回りリフォーム」の「養生・解体」に9/1〜9/3を入れると、その3日ぶんのセルが自動でうすい紫色になります。9/19〜9/24（内装仕上げ・クロス）は土日と祝日（敬老の日・国民の休日・秋分の日）にかかるので、バーとうすい灰色の網掛けが並んで見えます。</t>
        </is>
      </c>
    </row>
    <row r="13" ht="44" customHeight="1">
      <c r="A13" s="3" t="inlineStr">
        <is>
          <t>週間工程表：週の開始日に2026/9/21を入れると、月・火・水の3列が祝日でうすい灰色になります。田中さんの行は月〜水が空欄（手空き）、木曜から現場に入る割り付けにしてあります。</t>
        </is>
      </c>
    </row>
    <row r="14" ht="8" customHeight="1">
      <c r="A14" s="2" t="inlineStr"/>
    </row>
    <row r="15" ht="22" customHeight="1">
      <c r="A15" s="4" t="inlineStr">
        <is>
          <t>■ シートの構成</t>
        </is>
      </c>
    </row>
    <row r="16" ht="44" customHeight="1">
      <c r="A16" s="3" t="inlineStr">
        <is>
          <t>月間工程表：現場ごとに工程を5〜8行ほど並べ、横にその月の日付を1〜31日ぶん並べたシートです。開始日・終了日を入れるとバーが自動で色付き、土日・祝日の列は網掛けになります。</t>
        </is>
      </c>
    </row>
    <row r="17" ht="44" customHeight="1">
      <c r="A17" s="3" t="inlineStr">
        <is>
          <t>週間工程表：行に職人、列に月〜日を並べたシートです。セルには現場名をプルダウンで選びます。空欄のままでもよく、手空きの職人が一目でわかります。</t>
        </is>
      </c>
    </row>
    <row r="18" ht="44" customHeight="1">
      <c r="A18" s="3" t="inlineStr">
        <is>
          <t>現場一覧・原価粗利（社内用）：現場名・工期・請負金額・原価予算から、粗利見込みと粗利率を自動で計算します。お客様には出さない前提のシートです（タブの色も他とは変えてあります）。</t>
        </is>
      </c>
    </row>
    <row r="19" ht="44" customHeight="1">
      <c r="A19" s="3" t="inlineStr">
        <is>
          <t>設定：自社情報・対象年月・現場リスト・職人リスト・祝日リストを一元管理します。他のシートは、すべてこの設定シートを参照しています。</t>
        </is>
      </c>
    </row>
    <row r="20" ht="8" customHeight="1">
      <c r="A20" s="2" t="inlineStr"/>
    </row>
    <row r="21" ht="22" customHeight="1">
      <c r="A21" s="4" t="inlineStr">
        <is>
          <t>■ 入力セルと計算セルについて</t>
        </is>
      </c>
    </row>
    <row r="22" ht="63" customHeight="1">
      <c r="A22" s="3" t="inlineStr">
        <is>
          <t>黄色いセルが入力欄です（文字は青色）。それ以外のセル（数式・自動計算）は黒い文字になっているので、直接書き換えないでください。行が足りない場合は、式の入った行を選択して「コピーしたセルの挿入」で増やしてください（「行の挿入」だけだと数式が入りません）。</t>
        </is>
      </c>
    </row>
    <row r="23" ht="8" customHeight="1">
      <c r="A23" s="2" t="inlineStr"/>
    </row>
    <row r="24" ht="22" customHeight="1">
      <c r="A24" s="4" t="inlineStr">
        <is>
          <t>■ ご注意</t>
        </is>
      </c>
    </row>
    <row r="25" ht="44" customHeight="1">
      <c r="A25" s="3" t="inlineStr">
        <is>
          <t>・登録不要・無料でお使いいただけます。マクロは含みません（Excelの関数と条件付き書式だけで動いています）。</t>
        </is>
      </c>
    </row>
    <row r="26" ht="44" customHeight="1">
      <c r="A26" s="3" t="inlineStr">
        <is>
          <t>・入っている現場名・職人名・金額・日付はすべて架空のサンプルです。自社の内容に置き換えて使ってください。</t>
        </is>
      </c>
    </row>
    <row r="27" ht="44" customHeight="1">
      <c r="A27" s="3" t="inlineStr">
        <is>
          <t>・祝日リストは2026年（令和8年）のものです。2027年以降に使うときや、自治体の休業日を追加したいときは、設定シートの祝日リストを書き換えてください。</t>
        </is>
      </c>
    </row>
    <row r="28" ht="44" customHeight="1">
      <c r="A28" s="3" t="inlineStr">
        <is>
          <t>・商用利用は自社の見積・工程管理の実務で使う分には問題ありません。ファイルそのものの再配布（第三者へのファイル転送や、自社サイトへの再アップロードなど）はご遠慮ください。</t>
        </is>
      </c>
    </row>
    <row r="29" ht="63" customHeight="1">
      <c r="A29" s="3" t="inlineStr">
        <is>
          <t>・Googleスプレッドシートでも開けますが、条件付き書式やプルダウンの挙動がExcelとまったく同じにはならない場合があります。バーが自動で色付く動作をそのまま使いたいときは、Excelでの利用をおすすめします。</t>
        </is>
      </c>
    </row>
    <row r="30" ht="8" customHeight="1">
      <c r="A30" s="2" t="inlineStr"/>
    </row>
    <row r="31" ht="22" customHeight="1">
      <c r="A31" s="4" t="inlineStr">
        <is>
          <t>【免責事項】</t>
        </is>
      </c>
    </row>
    <row r="32" ht="44" customHeight="1">
      <c r="A32" s="3" t="inlineStr">
        <is>
          <t>本フォーマットは、ユーザー様の自己責任においてご利用ください。内容の正確性について当社は保証するものではございません。</t>
        </is>
      </c>
    </row>
    <row r="33" ht="25" customHeight="1">
      <c r="A33" s="3" t="inlineStr">
        <is>
          <t>万一、本フォーマットの使用により損害やトラブルが発生した場合も、当社は一切の責任を負いかねます。</t>
        </is>
      </c>
    </row>
    <row r="34" ht="8" customHeight="1">
      <c r="A34" s="2" t="inlineStr"/>
    </row>
  </sheetData>
  <pageMargins left="0.75" right="0.75" top="1" bottom="1" header="0.5" footer="0.5"/>
  <pageSetup orientation="portrait" paperSize="9" fitToHeight="0" fitToWidth="1"/>
  <drawing xmlns:r="http://schemas.openxmlformats.org/officeDocument/2006/relationships" r:id="rId1"/>
</worksheet>
</file>

<file path=xl/worksheets/sheet2.xml><?xml version="1.0" encoding="utf-8"?>
<worksheet xmlns="http://schemas.openxmlformats.org/spreadsheetml/2006/main">
  <sheetPr>
    <tabColor rgb="00540FE9"/>
    <outlinePr summaryBelow="1" summaryRight="1"/>
    <pageSetUpPr fitToPage="1"/>
  </sheetPr>
  <dimension ref="A1:AI33"/>
  <sheetViews>
    <sheetView showGridLines="0" workbookViewId="0">
      <pane xSplit="4" ySplit="7" topLeftCell="E8" activePane="bottomRight" state="frozen"/>
      <selection pane="topRight"/>
      <selection pane="bottomLeft"/>
      <selection pane="bottomRight" activeCell="A1" sqref="A1"/>
    </sheetView>
  </sheetViews>
  <sheetFormatPr baseColWidth="8" defaultRowHeight="15"/>
  <cols>
    <col width="24" customWidth="1" min="1" max="1"/>
    <col width="12" customWidth="1" min="2" max="2"/>
    <col width="12" customWidth="1" min="3" max="3"/>
    <col width="9" customWidth="1" min="4" max="4"/>
    <col width="3.3" customWidth="1" min="5" max="5"/>
    <col width="3.3" customWidth="1" min="6" max="6"/>
    <col width="3.3" customWidth="1" min="7" max="7"/>
    <col width="3.3" customWidth="1" min="8" max="8"/>
    <col width="3.3" customWidth="1" min="9" max="9"/>
    <col width="3.3" customWidth="1" min="10" max="10"/>
    <col width="3.3" customWidth="1" min="11" max="11"/>
    <col width="3.3" customWidth="1" min="12" max="12"/>
    <col width="3.3" customWidth="1" min="13" max="13"/>
    <col width="3.3" customWidth="1" min="14" max="14"/>
    <col width="3.3" customWidth="1" min="15" max="15"/>
    <col width="3.3" customWidth="1" min="16" max="16"/>
    <col width="3.3" customWidth="1" min="17" max="17"/>
    <col width="3.3" customWidth="1" min="18" max="18"/>
    <col width="3.3" customWidth="1" min="19" max="19"/>
    <col width="3.3" customWidth="1" min="20" max="20"/>
    <col width="3.3" customWidth="1" min="21" max="21"/>
    <col width="3.3" customWidth="1" min="22" max="22"/>
    <col width="3.3" customWidth="1" min="23" max="23"/>
    <col width="3.3" customWidth="1" min="24" max="24"/>
    <col width="3.3" customWidth="1" min="25" max="25"/>
    <col width="3.3" customWidth="1" min="26" max="26"/>
    <col width="3.3" customWidth="1" min="27" max="27"/>
    <col width="3.3" customWidth="1" min="28" max="28"/>
    <col width="3.3" customWidth="1" min="29" max="29"/>
    <col width="3.3" customWidth="1" min="30" max="30"/>
    <col width="3.3" customWidth="1" min="31" max="31"/>
    <col width="3.3" customWidth="1" min="32" max="32"/>
    <col width="3.3" customWidth="1" min="33" max="33"/>
    <col width="3.3" customWidth="1" min="34" max="34"/>
    <col width="3.3" customWidth="1" min="35" max="35"/>
  </cols>
  <sheetData>
    <row r="1">
      <c r="A1" s="1" t="inlineStr">
        <is>
          <t>月間工程表</t>
        </is>
      </c>
    </row>
    <row r="2" ht="68" customHeight="1">
      <c r="A2" s="5" t="inlineStr">
        <is>
          <t>工程ごとに「開始日」「終了日」を入れると、その期間のセルが自動でうすい紫色のバーになります。土日・祝日の列はうすい灰色で網掛けにしてあります（設定シートの祝日リストを参照）。進捗率は工程がどこまで進んだかを見ながら手で入れる欄です。</t>
        </is>
      </c>
    </row>
    <row r="3" ht="53" customHeight="1">
      <c r="A3" s="6" t="inlineStr">
        <is>
          <t>※現場名・工程・日付はすべて架空のサンプルです。自社の現場に書き換えてお使いください。行が足りない場合は、式の入った行を選択して「コピーしたセルの挿入」で増やしてください。</t>
        </is>
      </c>
    </row>
    <row r="4" ht="20" customHeight="1">
      <c r="A4" s="7">
        <f>"対象年月："&amp;'設定'!$B$11&amp;"年"&amp;'設定'!$B$12&amp;"月"</f>
        <v/>
      </c>
    </row>
    <row r="5" ht="6" customHeight="1"/>
    <row r="6" ht="18" customHeight="1">
      <c r="A6" s="8" t="inlineStr">
        <is>
          <t>工程</t>
        </is>
      </c>
      <c r="B6" s="8" t="inlineStr">
        <is>
          <t>開始日</t>
        </is>
      </c>
      <c r="C6" s="8" t="inlineStr">
        <is>
          <t>終了日</t>
        </is>
      </c>
      <c r="D6" s="8" t="inlineStr">
        <is>
          <t>進捗率</t>
        </is>
      </c>
      <c r="E6" s="9">
        <f>IF(1&gt;DAY(EOMONTH(DATE('設定'!$B$11,'設定'!$B$12,1),0)),"",DATE('設定'!$B$11,'設定'!$B$12,1))</f>
        <v/>
      </c>
      <c r="F6" s="9">
        <f>IF(2&gt;DAY(EOMONTH(DATE('設定'!$B$11,'設定'!$B$12,1),0)),"",DATE('設定'!$B$11,'設定'!$B$12,2))</f>
        <v/>
      </c>
      <c r="G6" s="9">
        <f>IF(3&gt;DAY(EOMONTH(DATE('設定'!$B$11,'設定'!$B$12,1),0)),"",DATE('設定'!$B$11,'設定'!$B$12,3))</f>
        <v/>
      </c>
      <c r="H6" s="9">
        <f>IF(4&gt;DAY(EOMONTH(DATE('設定'!$B$11,'設定'!$B$12,1),0)),"",DATE('設定'!$B$11,'設定'!$B$12,4))</f>
        <v/>
      </c>
      <c r="I6" s="9">
        <f>IF(5&gt;DAY(EOMONTH(DATE('設定'!$B$11,'設定'!$B$12,1),0)),"",DATE('設定'!$B$11,'設定'!$B$12,5))</f>
        <v/>
      </c>
      <c r="J6" s="9">
        <f>IF(6&gt;DAY(EOMONTH(DATE('設定'!$B$11,'設定'!$B$12,1),0)),"",DATE('設定'!$B$11,'設定'!$B$12,6))</f>
        <v/>
      </c>
      <c r="K6" s="9">
        <f>IF(7&gt;DAY(EOMONTH(DATE('設定'!$B$11,'設定'!$B$12,1),0)),"",DATE('設定'!$B$11,'設定'!$B$12,7))</f>
        <v/>
      </c>
      <c r="L6" s="9">
        <f>IF(8&gt;DAY(EOMONTH(DATE('設定'!$B$11,'設定'!$B$12,1),0)),"",DATE('設定'!$B$11,'設定'!$B$12,8))</f>
        <v/>
      </c>
      <c r="M6" s="9">
        <f>IF(9&gt;DAY(EOMONTH(DATE('設定'!$B$11,'設定'!$B$12,1),0)),"",DATE('設定'!$B$11,'設定'!$B$12,9))</f>
        <v/>
      </c>
      <c r="N6" s="9">
        <f>IF(10&gt;DAY(EOMONTH(DATE('設定'!$B$11,'設定'!$B$12,1),0)),"",DATE('設定'!$B$11,'設定'!$B$12,10))</f>
        <v/>
      </c>
      <c r="O6" s="9">
        <f>IF(11&gt;DAY(EOMONTH(DATE('設定'!$B$11,'設定'!$B$12,1),0)),"",DATE('設定'!$B$11,'設定'!$B$12,11))</f>
        <v/>
      </c>
      <c r="P6" s="9">
        <f>IF(12&gt;DAY(EOMONTH(DATE('設定'!$B$11,'設定'!$B$12,1),0)),"",DATE('設定'!$B$11,'設定'!$B$12,12))</f>
        <v/>
      </c>
      <c r="Q6" s="9">
        <f>IF(13&gt;DAY(EOMONTH(DATE('設定'!$B$11,'設定'!$B$12,1),0)),"",DATE('設定'!$B$11,'設定'!$B$12,13))</f>
        <v/>
      </c>
      <c r="R6" s="9">
        <f>IF(14&gt;DAY(EOMONTH(DATE('設定'!$B$11,'設定'!$B$12,1),0)),"",DATE('設定'!$B$11,'設定'!$B$12,14))</f>
        <v/>
      </c>
      <c r="S6" s="9">
        <f>IF(15&gt;DAY(EOMONTH(DATE('設定'!$B$11,'設定'!$B$12,1),0)),"",DATE('設定'!$B$11,'設定'!$B$12,15))</f>
        <v/>
      </c>
      <c r="T6" s="9">
        <f>IF(16&gt;DAY(EOMONTH(DATE('設定'!$B$11,'設定'!$B$12,1),0)),"",DATE('設定'!$B$11,'設定'!$B$12,16))</f>
        <v/>
      </c>
      <c r="U6" s="9">
        <f>IF(17&gt;DAY(EOMONTH(DATE('設定'!$B$11,'設定'!$B$12,1),0)),"",DATE('設定'!$B$11,'設定'!$B$12,17))</f>
        <v/>
      </c>
      <c r="V6" s="9">
        <f>IF(18&gt;DAY(EOMONTH(DATE('設定'!$B$11,'設定'!$B$12,1),0)),"",DATE('設定'!$B$11,'設定'!$B$12,18))</f>
        <v/>
      </c>
      <c r="W6" s="9">
        <f>IF(19&gt;DAY(EOMONTH(DATE('設定'!$B$11,'設定'!$B$12,1),0)),"",DATE('設定'!$B$11,'設定'!$B$12,19))</f>
        <v/>
      </c>
      <c r="X6" s="9">
        <f>IF(20&gt;DAY(EOMONTH(DATE('設定'!$B$11,'設定'!$B$12,1),0)),"",DATE('設定'!$B$11,'設定'!$B$12,20))</f>
        <v/>
      </c>
      <c r="Y6" s="9">
        <f>IF(21&gt;DAY(EOMONTH(DATE('設定'!$B$11,'設定'!$B$12,1),0)),"",DATE('設定'!$B$11,'設定'!$B$12,21))</f>
        <v/>
      </c>
      <c r="Z6" s="9">
        <f>IF(22&gt;DAY(EOMONTH(DATE('設定'!$B$11,'設定'!$B$12,1),0)),"",DATE('設定'!$B$11,'設定'!$B$12,22))</f>
        <v/>
      </c>
      <c r="AA6" s="9">
        <f>IF(23&gt;DAY(EOMONTH(DATE('設定'!$B$11,'設定'!$B$12,1),0)),"",DATE('設定'!$B$11,'設定'!$B$12,23))</f>
        <v/>
      </c>
      <c r="AB6" s="9">
        <f>IF(24&gt;DAY(EOMONTH(DATE('設定'!$B$11,'設定'!$B$12,1),0)),"",DATE('設定'!$B$11,'設定'!$B$12,24))</f>
        <v/>
      </c>
      <c r="AC6" s="9">
        <f>IF(25&gt;DAY(EOMONTH(DATE('設定'!$B$11,'設定'!$B$12,1),0)),"",DATE('設定'!$B$11,'設定'!$B$12,25))</f>
        <v/>
      </c>
      <c r="AD6" s="9">
        <f>IF(26&gt;DAY(EOMONTH(DATE('設定'!$B$11,'設定'!$B$12,1),0)),"",DATE('設定'!$B$11,'設定'!$B$12,26))</f>
        <v/>
      </c>
      <c r="AE6" s="9">
        <f>IF(27&gt;DAY(EOMONTH(DATE('設定'!$B$11,'設定'!$B$12,1),0)),"",DATE('設定'!$B$11,'設定'!$B$12,27))</f>
        <v/>
      </c>
      <c r="AF6" s="9">
        <f>IF(28&gt;DAY(EOMONTH(DATE('設定'!$B$11,'設定'!$B$12,1),0)),"",DATE('設定'!$B$11,'設定'!$B$12,28))</f>
        <v/>
      </c>
      <c r="AG6" s="9">
        <f>IF(29&gt;DAY(EOMONTH(DATE('設定'!$B$11,'設定'!$B$12,1),0)),"",DATE('設定'!$B$11,'設定'!$B$12,29))</f>
        <v/>
      </c>
      <c r="AH6" s="9">
        <f>IF(30&gt;DAY(EOMONTH(DATE('設定'!$B$11,'設定'!$B$12,1),0)),"",DATE('設定'!$B$11,'設定'!$B$12,30))</f>
        <v/>
      </c>
      <c r="AI6" s="9">
        <f>IF(31&gt;DAY(EOMONTH(DATE('設定'!$B$11,'設定'!$B$12,1),0)),"",DATE('設定'!$B$11,'設定'!$B$12,31))</f>
        <v/>
      </c>
    </row>
    <row r="7" ht="13" customHeight="1">
      <c r="A7" s="10" t="n"/>
      <c r="B7" s="10" t="n"/>
      <c r="C7" s="10" t="n"/>
      <c r="D7" s="10" t="n"/>
      <c r="E7" s="11">
        <f>IF(E6="","",CHOOSE(WEEKDAY(E6,2),"月","火","水","木","金","土","日"))</f>
        <v/>
      </c>
      <c r="F7" s="11">
        <f>IF(F6="","",CHOOSE(WEEKDAY(F6,2),"月","火","水","木","金","土","日"))</f>
        <v/>
      </c>
      <c r="G7" s="11">
        <f>IF(G6="","",CHOOSE(WEEKDAY(G6,2),"月","火","水","木","金","土","日"))</f>
        <v/>
      </c>
      <c r="H7" s="11">
        <f>IF(H6="","",CHOOSE(WEEKDAY(H6,2),"月","火","水","木","金","土","日"))</f>
        <v/>
      </c>
      <c r="I7" s="11">
        <f>IF(I6="","",CHOOSE(WEEKDAY(I6,2),"月","火","水","木","金","土","日"))</f>
        <v/>
      </c>
      <c r="J7" s="11">
        <f>IF(J6="","",CHOOSE(WEEKDAY(J6,2),"月","火","水","木","金","土","日"))</f>
        <v/>
      </c>
      <c r="K7" s="11">
        <f>IF(K6="","",CHOOSE(WEEKDAY(K6,2),"月","火","水","木","金","土","日"))</f>
        <v/>
      </c>
      <c r="L7" s="11">
        <f>IF(L6="","",CHOOSE(WEEKDAY(L6,2),"月","火","水","木","金","土","日"))</f>
        <v/>
      </c>
      <c r="M7" s="11">
        <f>IF(M6="","",CHOOSE(WEEKDAY(M6,2),"月","火","水","木","金","土","日"))</f>
        <v/>
      </c>
      <c r="N7" s="11">
        <f>IF(N6="","",CHOOSE(WEEKDAY(N6,2),"月","火","水","木","金","土","日"))</f>
        <v/>
      </c>
      <c r="O7" s="11">
        <f>IF(O6="","",CHOOSE(WEEKDAY(O6,2),"月","火","水","木","金","土","日"))</f>
        <v/>
      </c>
      <c r="P7" s="11">
        <f>IF(P6="","",CHOOSE(WEEKDAY(P6,2),"月","火","水","木","金","土","日"))</f>
        <v/>
      </c>
      <c r="Q7" s="11">
        <f>IF(Q6="","",CHOOSE(WEEKDAY(Q6,2),"月","火","水","木","金","土","日"))</f>
        <v/>
      </c>
      <c r="R7" s="11">
        <f>IF(R6="","",CHOOSE(WEEKDAY(R6,2),"月","火","水","木","金","土","日"))</f>
        <v/>
      </c>
      <c r="S7" s="11">
        <f>IF(S6="","",CHOOSE(WEEKDAY(S6,2),"月","火","水","木","金","土","日"))</f>
        <v/>
      </c>
      <c r="T7" s="11">
        <f>IF(T6="","",CHOOSE(WEEKDAY(T6,2),"月","火","水","木","金","土","日"))</f>
        <v/>
      </c>
      <c r="U7" s="11">
        <f>IF(U6="","",CHOOSE(WEEKDAY(U6,2),"月","火","水","木","金","土","日"))</f>
        <v/>
      </c>
      <c r="V7" s="11">
        <f>IF(V6="","",CHOOSE(WEEKDAY(V6,2),"月","火","水","木","金","土","日"))</f>
        <v/>
      </c>
      <c r="W7" s="11">
        <f>IF(W6="","",CHOOSE(WEEKDAY(W6,2),"月","火","水","木","金","土","日"))</f>
        <v/>
      </c>
      <c r="X7" s="11">
        <f>IF(X6="","",CHOOSE(WEEKDAY(X6,2),"月","火","水","木","金","土","日"))</f>
        <v/>
      </c>
      <c r="Y7" s="11">
        <f>IF(Y6="","",CHOOSE(WEEKDAY(Y6,2),"月","火","水","木","金","土","日"))</f>
        <v/>
      </c>
      <c r="Z7" s="11">
        <f>IF(Z6="","",CHOOSE(WEEKDAY(Z6,2),"月","火","水","木","金","土","日"))</f>
        <v/>
      </c>
      <c r="AA7" s="11">
        <f>IF(AA6="","",CHOOSE(WEEKDAY(AA6,2),"月","火","水","木","金","土","日"))</f>
        <v/>
      </c>
      <c r="AB7" s="11">
        <f>IF(AB6="","",CHOOSE(WEEKDAY(AB6,2),"月","火","水","木","金","土","日"))</f>
        <v/>
      </c>
      <c r="AC7" s="11">
        <f>IF(AC6="","",CHOOSE(WEEKDAY(AC6,2),"月","火","水","木","金","土","日"))</f>
        <v/>
      </c>
      <c r="AD7" s="11">
        <f>IF(AD6="","",CHOOSE(WEEKDAY(AD6,2),"月","火","水","木","金","土","日"))</f>
        <v/>
      </c>
      <c r="AE7" s="11">
        <f>IF(AE6="","",CHOOSE(WEEKDAY(AE6,2),"月","火","水","木","金","土","日"))</f>
        <v/>
      </c>
      <c r="AF7" s="11">
        <f>IF(AF6="","",CHOOSE(WEEKDAY(AF6,2),"月","火","水","木","金","土","日"))</f>
        <v/>
      </c>
      <c r="AG7" s="11">
        <f>IF(AG6="","",CHOOSE(WEEKDAY(AG6,2),"月","火","水","木","金","土","日"))</f>
        <v/>
      </c>
      <c r="AH7" s="11">
        <f>IF(AH6="","",CHOOSE(WEEKDAY(AH6,2),"月","火","水","木","金","土","日"))</f>
        <v/>
      </c>
      <c r="AI7" s="11">
        <f>IF(AI6="","",CHOOSE(WEEKDAY(AI6,2),"月","火","水","木","金","土","日"))</f>
        <v/>
      </c>
    </row>
    <row r="8" ht="22" customHeight="1">
      <c r="A8" s="12" t="inlineStr">
        <is>
          <t>現場</t>
        </is>
      </c>
      <c r="B8" s="13" t="inlineStr">
        <is>
          <t>戸建て住宅の水回りリフォーム</t>
        </is>
      </c>
      <c r="G8" s="14" t="n"/>
      <c r="H8" s="14" t="n"/>
      <c r="I8" s="14" t="n"/>
      <c r="J8" s="14" t="n"/>
      <c r="K8" s="14" t="n"/>
      <c r="L8" s="14" t="n"/>
      <c r="M8" s="14" t="n"/>
      <c r="N8" s="14" t="n"/>
      <c r="O8" s="14" t="n"/>
      <c r="P8" s="14" t="n"/>
      <c r="Q8" s="14" t="n"/>
      <c r="R8" s="14" t="n"/>
      <c r="S8" s="14" t="n"/>
      <c r="T8" s="14" t="n"/>
      <c r="U8" s="14" t="n"/>
      <c r="V8" s="14" t="n"/>
      <c r="W8" s="14" t="n"/>
      <c r="X8" s="14" t="n"/>
      <c r="Y8" s="14" t="n"/>
      <c r="Z8" s="14" t="n"/>
      <c r="AA8" s="14" t="n"/>
      <c r="AB8" s="14" t="n"/>
      <c r="AC8" s="14" t="n"/>
      <c r="AD8" s="14" t="n"/>
      <c r="AE8" s="14" t="n"/>
      <c r="AF8" s="14" t="n"/>
      <c r="AG8" s="14" t="n"/>
      <c r="AH8" s="14" t="n"/>
      <c r="AI8" s="14" t="n"/>
    </row>
    <row r="9" ht="18" customHeight="1">
      <c r="A9" s="15" t="inlineStr">
        <is>
          <t>養生・解体</t>
        </is>
      </c>
      <c r="B9" s="16" t="n">
        <v>46266</v>
      </c>
      <c r="C9" s="16" t="n">
        <v>46268</v>
      </c>
      <c r="D9" s="17" t="n">
        <v>1</v>
      </c>
      <c r="E9" s="18" t="n"/>
      <c r="F9" s="18" t="n"/>
      <c r="G9" s="18" t="n"/>
      <c r="H9" s="18" t="n"/>
      <c r="I9" s="18" t="n"/>
      <c r="J9" s="18" t="n"/>
      <c r="K9" s="18" t="n"/>
      <c r="L9" s="18" t="n"/>
      <c r="M9" s="18" t="n"/>
      <c r="N9" s="18" t="n"/>
      <c r="O9" s="18" t="n"/>
      <c r="P9" s="18" t="n"/>
      <c r="Q9" s="18" t="n"/>
      <c r="R9" s="18" t="n"/>
      <c r="S9" s="18" t="n"/>
      <c r="T9" s="18" t="n"/>
      <c r="U9" s="18" t="n"/>
      <c r="V9" s="18" t="n"/>
      <c r="W9" s="18" t="n"/>
      <c r="X9" s="18" t="n"/>
      <c r="Y9" s="18" t="n"/>
      <c r="Z9" s="18" t="n"/>
      <c r="AA9" s="18" t="n"/>
      <c r="AB9" s="18" t="n"/>
      <c r="AC9" s="18" t="n"/>
      <c r="AD9" s="18" t="n"/>
      <c r="AE9" s="18" t="n"/>
      <c r="AF9" s="18" t="n"/>
      <c r="AG9" s="18" t="n"/>
      <c r="AH9" s="18" t="n"/>
      <c r="AI9" s="18" t="n"/>
    </row>
    <row r="10" ht="18" customHeight="1">
      <c r="A10" s="15" t="inlineStr">
        <is>
          <t>給排水管工事</t>
        </is>
      </c>
      <c r="B10" s="16" t="n">
        <v>46269</v>
      </c>
      <c r="C10" s="16" t="n">
        <v>46273</v>
      </c>
      <c r="D10" s="17" t="n">
        <v>1</v>
      </c>
      <c r="E10" s="18" t="n"/>
      <c r="F10" s="18" t="n"/>
      <c r="G10" s="18" t="n"/>
      <c r="H10" s="18" t="n"/>
      <c r="I10" s="18" t="n"/>
      <c r="J10" s="18" t="n"/>
      <c r="K10" s="18" t="n"/>
      <c r="L10" s="18" t="n"/>
      <c r="M10" s="18" t="n"/>
      <c r="N10" s="18" t="n"/>
      <c r="O10" s="18" t="n"/>
      <c r="P10" s="18" t="n"/>
      <c r="Q10" s="18" t="n"/>
      <c r="R10" s="18" t="n"/>
      <c r="S10" s="18" t="n"/>
      <c r="T10" s="18" t="n"/>
      <c r="U10" s="18" t="n"/>
      <c r="V10" s="18" t="n"/>
      <c r="W10" s="18" t="n"/>
      <c r="X10" s="18" t="n"/>
      <c r="Y10" s="18" t="n"/>
      <c r="Z10" s="18" t="n"/>
      <c r="AA10" s="18" t="n"/>
      <c r="AB10" s="18" t="n"/>
      <c r="AC10" s="18" t="n"/>
      <c r="AD10" s="18" t="n"/>
      <c r="AE10" s="18" t="n"/>
      <c r="AF10" s="18" t="n"/>
      <c r="AG10" s="18" t="n"/>
      <c r="AH10" s="18" t="n"/>
      <c r="AI10" s="18" t="n"/>
    </row>
    <row r="11" ht="18" customHeight="1">
      <c r="A11" s="15" t="inlineStr">
        <is>
          <t>大工工事・造作</t>
        </is>
      </c>
      <c r="B11" s="16" t="n">
        <v>46274</v>
      </c>
      <c r="C11" s="16" t="n">
        <v>46280</v>
      </c>
      <c r="D11" s="17" t="n">
        <v>1</v>
      </c>
      <c r="E11" s="18" t="n"/>
      <c r="F11" s="18" t="n"/>
      <c r="G11" s="18" t="n"/>
      <c r="H11" s="18" t="n"/>
      <c r="I11" s="18" t="n"/>
      <c r="J11" s="18" t="n"/>
      <c r="K11" s="18" t="n"/>
      <c r="L11" s="18" t="n"/>
      <c r="M11" s="18" t="n"/>
      <c r="N11" s="18" t="n"/>
      <c r="O11" s="18" t="n"/>
      <c r="P11" s="18" t="n"/>
      <c r="Q11" s="18" t="n"/>
      <c r="R11" s="18" t="n"/>
      <c r="S11" s="18" t="n"/>
      <c r="T11" s="18" t="n"/>
      <c r="U11" s="18" t="n"/>
      <c r="V11" s="18" t="n"/>
      <c r="W11" s="18" t="n"/>
      <c r="X11" s="18" t="n"/>
      <c r="Y11" s="18" t="n"/>
      <c r="Z11" s="18" t="n"/>
      <c r="AA11" s="18" t="n"/>
      <c r="AB11" s="18" t="n"/>
      <c r="AC11" s="18" t="n"/>
      <c r="AD11" s="18" t="n"/>
      <c r="AE11" s="18" t="n"/>
      <c r="AF11" s="18" t="n"/>
      <c r="AG11" s="18" t="n"/>
      <c r="AH11" s="18" t="n"/>
      <c r="AI11" s="18" t="n"/>
    </row>
    <row r="12" ht="18" customHeight="1">
      <c r="A12" s="15" t="inlineStr">
        <is>
          <t>設備機器設置</t>
        </is>
      </c>
      <c r="B12" s="16" t="n">
        <v>46281</v>
      </c>
      <c r="C12" s="16" t="n">
        <v>46283</v>
      </c>
      <c r="D12" s="17" t="n">
        <v>0.7</v>
      </c>
      <c r="E12" s="18" t="n"/>
      <c r="F12" s="18" t="n"/>
      <c r="G12" s="18" t="n"/>
      <c r="H12" s="18" t="n"/>
      <c r="I12" s="18" t="n"/>
      <c r="J12" s="18" t="n"/>
      <c r="K12" s="18" t="n"/>
      <c r="L12" s="18" t="n"/>
      <c r="M12" s="18" t="n"/>
      <c r="N12" s="18" t="n"/>
      <c r="O12" s="18" t="n"/>
      <c r="P12" s="18" t="n"/>
      <c r="Q12" s="18" t="n"/>
      <c r="R12" s="18" t="n"/>
      <c r="S12" s="18" t="n"/>
      <c r="T12" s="18" t="n"/>
      <c r="U12" s="18" t="n"/>
      <c r="V12" s="18" t="n"/>
      <c r="W12" s="18" t="n"/>
      <c r="X12" s="18" t="n"/>
      <c r="Y12" s="18" t="n"/>
      <c r="Z12" s="18" t="n"/>
      <c r="AA12" s="18" t="n"/>
      <c r="AB12" s="18" t="n"/>
      <c r="AC12" s="18" t="n"/>
      <c r="AD12" s="18" t="n"/>
      <c r="AE12" s="18" t="n"/>
      <c r="AF12" s="18" t="n"/>
      <c r="AG12" s="18" t="n"/>
      <c r="AH12" s="18" t="n"/>
      <c r="AI12" s="18" t="n"/>
    </row>
    <row r="13" ht="18" customHeight="1">
      <c r="A13" s="15" t="inlineStr">
        <is>
          <t>内装仕上げ・クロス</t>
        </is>
      </c>
      <c r="B13" s="16" t="n">
        <v>46284</v>
      </c>
      <c r="C13" s="16" t="n">
        <v>46289</v>
      </c>
      <c r="D13" s="17" t="n">
        <v>0</v>
      </c>
      <c r="E13" s="18" t="n"/>
      <c r="F13" s="18" t="n"/>
      <c r="G13" s="18" t="n"/>
      <c r="H13" s="18" t="n"/>
      <c r="I13" s="18" t="n"/>
      <c r="J13" s="18" t="n"/>
      <c r="K13" s="18" t="n"/>
      <c r="L13" s="18" t="n"/>
      <c r="M13" s="18" t="n"/>
      <c r="N13" s="18" t="n"/>
      <c r="O13" s="18" t="n"/>
      <c r="P13" s="18" t="n"/>
      <c r="Q13" s="18" t="n"/>
      <c r="R13" s="18" t="n"/>
      <c r="S13" s="18" t="n"/>
      <c r="T13" s="18" t="n"/>
      <c r="U13" s="18" t="n"/>
      <c r="V13" s="18" t="n"/>
      <c r="W13" s="18" t="n"/>
      <c r="X13" s="18" t="n"/>
      <c r="Y13" s="18" t="n"/>
      <c r="Z13" s="18" t="n"/>
      <c r="AA13" s="18" t="n"/>
      <c r="AB13" s="18" t="n"/>
      <c r="AC13" s="18" t="n"/>
      <c r="AD13" s="18" t="n"/>
      <c r="AE13" s="18" t="n"/>
      <c r="AF13" s="18" t="n"/>
      <c r="AG13" s="18" t="n"/>
      <c r="AH13" s="18" t="n"/>
      <c r="AI13" s="18" t="n"/>
    </row>
    <row r="14" ht="18" customHeight="1">
      <c r="A14" s="15" t="inlineStr">
        <is>
          <t>完了検査・引き渡し</t>
        </is>
      </c>
      <c r="B14" s="16" t="n">
        <v>46290</v>
      </c>
      <c r="C14" s="16" t="n">
        <v>46291</v>
      </c>
      <c r="D14" s="17" t="n">
        <v>0</v>
      </c>
      <c r="E14" s="18" t="n"/>
      <c r="F14" s="18" t="n"/>
      <c r="G14" s="18" t="n"/>
      <c r="H14" s="18" t="n"/>
      <c r="I14" s="18" t="n"/>
      <c r="J14" s="18" t="n"/>
      <c r="K14" s="18" t="n"/>
      <c r="L14" s="18" t="n"/>
      <c r="M14" s="18" t="n"/>
      <c r="N14" s="18" t="n"/>
      <c r="O14" s="18" t="n"/>
      <c r="P14" s="18" t="n"/>
      <c r="Q14" s="18" t="n"/>
      <c r="R14" s="18" t="n"/>
      <c r="S14" s="18" t="n"/>
      <c r="T14" s="18" t="n"/>
      <c r="U14" s="18" t="n"/>
      <c r="V14" s="18" t="n"/>
      <c r="W14" s="18" t="n"/>
      <c r="X14" s="18" t="n"/>
      <c r="Y14" s="18" t="n"/>
      <c r="Z14" s="18" t="n"/>
      <c r="AA14" s="18" t="n"/>
      <c r="AB14" s="18" t="n"/>
      <c r="AC14" s="18" t="n"/>
      <c r="AD14" s="18" t="n"/>
      <c r="AE14" s="18" t="n"/>
      <c r="AF14" s="18" t="n"/>
      <c r="AG14" s="18" t="n"/>
      <c r="AH14" s="18" t="n"/>
      <c r="AI14" s="18" t="n"/>
    </row>
    <row r="15" ht="22" customHeight="1">
      <c r="A15" s="12" t="inlineStr">
        <is>
          <t>現場</t>
        </is>
      </c>
      <c r="B15" s="13" t="inlineStr">
        <is>
          <t>飲食テナントの内装工事</t>
        </is>
      </c>
      <c r="G15" s="14" t="n"/>
      <c r="H15" s="14" t="n"/>
      <c r="I15" s="14" t="n"/>
      <c r="J15" s="14" t="n"/>
      <c r="K15" s="14" t="n"/>
      <c r="L15" s="14" t="n"/>
      <c r="M15" s="14" t="n"/>
      <c r="N15" s="14" t="n"/>
      <c r="O15" s="14" t="n"/>
      <c r="P15" s="14" t="n"/>
      <c r="Q15" s="14" t="n"/>
      <c r="R15" s="14" t="n"/>
      <c r="S15" s="14" t="n"/>
      <c r="T15" s="14" t="n"/>
      <c r="U15" s="14" t="n"/>
      <c r="V15" s="14" t="n"/>
      <c r="W15" s="14" t="n"/>
      <c r="X15" s="14" t="n"/>
      <c r="Y15" s="14" t="n"/>
      <c r="Z15" s="14" t="n"/>
      <c r="AA15" s="14" t="n"/>
      <c r="AB15" s="14" t="n"/>
      <c r="AC15" s="14" t="n"/>
      <c r="AD15" s="14" t="n"/>
      <c r="AE15" s="14" t="n"/>
      <c r="AF15" s="14" t="n"/>
      <c r="AG15" s="14" t="n"/>
      <c r="AH15" s="14" t="n"/>
      <c r="AI15" s="14" t="n"/>
    </row>
    <row r="16" ht="18" customHeight="1">
      <c r="A16" s="15" t="inlineStr">
        <is>
          <t>解体・スケルトン</t>
        </is>
      </c>
      <c r="B16" s="16" t="n">
        <v>46268</v>
      </c>
      <c r="C16" s="16" t="n">
        <v>46270</v>
      </c>
      <c r="D16" s="17" t="n">
        <v>1</v>
      </c>
      <c r="E16" s="18" t="n"/>
      <c r="F16" s="18" t="n"/>
      <c r="G16" s="18" t="n"/>
      <c r="H16" s="18" t="n"/>
      <c r="I16" s="18" t="n"/>
      <c r="J16" s="18" t="n"/>
      <c r="K16" s="18" t="n"/>
      <c r="L16" s="18" t="n"/>
      <c r="M16" s="18" t="n"/>
      <c r="N16" s="18" t="n"/>
      <c r="O16" s="18" t="n"/>
      <c r="P16" s="18" t="n"/>
      <c r="Q16" s="18" t="n"/>
      <c r="R16" s="18" t="n"/>
      <c r="S16" s="18" t="n"/>
      <c r="T16" s="18" t="n"/>
      <c r="U16" s="18" t="n"/>
      <c r="V16" s="18" t="n"/>
      <c r="W16" s="18" t="n"/>
      <c r="X16" s="18" t="n"/>
      <c r="Y16" s="18" t="n"/>
      <c r="Z16" s="18" t="n"/>
      <c r="AA16" s="18" t="n"/>
      <c r="AB16" s="18" t="n"/>
      <c r="AC16" s="18" t="n"/>
      <c r="AD16" s="18" t="n"/>
      <c r="AE16" s="18" t="n"/>
      <c r="AF16" s="18" t="n"/>
      <c r="AG16" s="18" t="n"/>
      <c r="AH16" s="18" t="n"/>
      <c r="AI16" s="18" t="n"/>
    </row>
    <row r="17" ht="18" customHeight="1">
      <c r="A17" s="15" t="inlineStr">
        <is>
          <t>電気・空調設備</t>
        </is>
      </c>
      <c r="B17" s="16" t="n">
        <v>46272</v>
      </c>
      <c r="C17" s="16" t="n">
        <v>46276</v>
      </c>
      <c r="D17" s="17" t="n">
        <v>1</v>
      </c>
      <c r="E17" s="18" t="n"/>
      <c r="F17" s="18" t="n"/>
      <c r="G17" s="18" t="n"/>
      <c r="H17" s="18" t="n"/>
      <c r="I17" s="18" t="n"/>
      <c r="J17" s="18" t="n"/>
      <c r="K17" s="18" t="n"/>
      <c r="L17" s="18" t="n"/>
      <c r="M17" s="18" t="n"/>
      <c r="N17" s="18" t="n"/>
      <c r="O17" s="18" t="n"/>
      <c r="P17" s="18" t="n"/>
      <c r="Q17" s="18" t="n"/>
      <c r="R17" s="18" t="n"/>
      <c r="S17" s="18" t="n"/>
      <c r="T17" s="18" t="n"/>
      <c r="U17" s="18" t="n"/>
      <c r="V17" s="18" t="n"/>
      <c r="W17" s="18" t="n"/>
      <c r="X17" s="18" t="n"/>
      <c r="Y17" s="18" t="n"/>
      <c r="Z17" s="18" t="n"/>
      <c r="AA17" s="18" t="n"/>
      <c r="AB17" s="18" t="n"/>
      <c r="AC17" s="18" t="n"/>
      <c r="AD17" s="18" t="n"/>
      <c r="AE17" s="18" t="n"/>
      <c r="AF17" s="18" t="n"/>
      <c r="AG17" s="18" t="n"/>
      <c r="AH17" s="18" t="n"/>
      <c r="AI17" s="18" t="n"/>
    </row>
    <row r="18" ht="18" customHeight="1">
      <c r="A18" s="15" t="inlineStr">
        <is>
          <t>給排水衛生設備</t>
        </is>
      </c>
      <c r="B18" s="16" t="n">
        <v>46274</v>
      </c>
      <c r="C18" s="16" t="n">
        <v>46277</v>
      </c>
      <c r="D18" s="17" t="n">
        <v>1</v>
      </c>
      <c r="E18" s="18" t="n"/>
      <c r="F18" s="18" t="n"/>
      <c r="G18" s="18" t="n"/>
      <c r="H18" s="18" t="n"/>
      <c r="I18" s="18" t="n"/>
      <c r="J18" s="18" t="n"/>
      <c r="K18" s="18" t="n"/>
      <c r="L18" s="18" t="n"/>
      <c r="M18" s="18" t="n"/>
      <c r="N18" s="18" t="n"/>
      <c r="O18" s="18" t="n"/>
      <c r="P18" s="18" t="n"/>
      <c r="Q18" s="18" t="n"/>
      <c r="R18" s="18" t="n"/>
      <c r="S18" s="18" t="n"/>
      <c r="T18" s="18" t="n"/>
      <c r="U18" s="18" t="n"/>
      <c r="V18" s="18" t="n"/>
      <c r="W18" s="18" t="n"/>
      <c r="X18" s="18" t="n"/>
      <c r="Y18" s="18" t="n"/>
      <c r="Z18" s="18" t="n"/>
      <c r="AA18" s="18" t="n"/>
      <c r="AB18" s="18" t="n"/>
      <c r="AC18" s="18" t="n"/>
      <c r="AD18" s="18" t="n"/>
      <c r="AE18" s="18" t="n"/>
      <c r="AF18" s="18" t="n"/>
      <c r="AG18" s="18" t="n"/>
      <c r="AH18" s="18" t="n"/>
      <c r="AI18" s="18" t="n"/>
    </row>
    <row r="19" ht="18" customHeight="1">
      <c r="A19" s="15" t="inlineStr">
        <is>
          <t>内装造作・軽量鉄骨</t>
        </is>
      </c>
      <c r="B19" s="16" t="n">
        <v>46277</v>
      </c>
      <c r="C19" s="16" t="n">
        <v>46283</v>
      </c>
      <c r="D19" s="17" t="n">
        <v>0.6</v>
      </c>
      <c r="E19" s="18" t="n"/>
      <c r="F19" s="18" t="n"/>
      <c r="G19" s="18" t="n"/>
      <c r="H19" s="18" t="n"/>
      <c r="I19" s="18" t="n"/>
      <c r="J19" s="18" t="n"/>
      <c r="K19" s="18" t="n"/>
      <c r="L19" s="18" t="n"/>
      <c r="M19" s="18" t="n"/>
      <c r="N19" s="18" t="n"/>
      <c r="O19" s="18" t="n"/>
      <c r="P19" s="18" t="n"/>
      <c r="Q19" s="18" t="n"/>
      <c r="R19" s="18" t="n"/>
      <c r="S19" s="18" t="n"/>
      <c r="T19" s="18" t="n"/>
      <c r="U19" s="18" t="n"/>
      <c r="V19" s="18" t="n"/>
      <c r="W19" s="18" t="n"/>
      <c r="X19" s="18" t="n"/>
      <c r="Y19" s="18" t="n"/>
      <c r="Z19" s="18" t="n"/>
      <c r="AA19" s="18" t="n"/>
      <c r="AB19" s="18" t="n"/>
      <c r="AC19" s="18" t="n"/>
      <c r="AD19" s="18" t="n"/>
      <c r="AE19" s="18" t="n"/>
      <c r="AF19" s="18" t="n"/>
      <c r="AG19" s="18" t="n"/>
      <c r="AH19" s="18" t="n"/>
      <c r="AI19" s="18" t="n"/>
    </row>
    <row r="20" ht="18" customHeight="1">
      <c r="A20" s="15" t="inlineStr">
        <is>
          <t>厨房機器設置</t>
        </is>
      </c>
      <c r="B20" s="16" t="n">
        <v>46284</v>
      </c>
      <c r="C20" s="16" t="n">
        <v>46286</v>
      </c>
      <c r="D20" s="17" t="n">
        <v>0</v>
      </c>
      <c r="E20" s="18" t="n"/>
      <c r="F20" s="18" t="n"/>
      <c r="G20" s="18" t="n"/>
      <c r="H20" s="18" t="n"/>
      <c r="I20" s="18" t="n"/>
      <c r="J20" s="18" t="n"/>
      <c r="K20" s="18" t="n"/>
      <c r="L20" s="18" t="n"/>
      <c r="M20" s="18" t="n"/>
      <c r="N20" s="18" t="n"/>
      <c r="O20" s="18" t="n"/>
      <c r="P20" s="18" t="n"/>
      <c r="Q20" s="18" t="n"/>
      <c r="R20" s="18" t="n"/>
      <c r="S20" s="18" t="n"/>
      <c r="T20" s="18" t="n"/>
      <c r="U20" s="18" t="n"/>
      <c r="V20" s="18" t="n"/>
      <c r="W20" s="18" t="n"/>
      <c r="X20" s="18" t="n"/>
      <c r="Y20" s="18" t="n"/>
      <c r="Z20" s="18" t="n"/>
      <c r="AA20" s="18" t="n"/>
      <c r="AB20" s="18" t="n"/>
      <c r="AC20" s="18" t="n"/>
      <c r="AD20" s="18" t="n"/>
      <c r="AE20" s="18" t="n"/>
      <c r="AF20" s="18" t="n"/>
      <c r="AG20" s="18" t="n"/>
      <c r="AH20" s="18" t="n"/>
      <c r="AI20" s="18" t="n"/>
    </row>
    <row r="21" ht="18" customHeight="1">
      <c r="A21" s="15" t="inlineStr">
        <is>
          <t>仕上げ・美装</t>
        </is>
      </c>
      <c r="B21" s="16" t="n">
        <v>46289</v>
      </c>
      <c r="C21" s="16" t="n">
        <v>46294</v>
      </c>
      <c r="D21" s="17" t="n">
        <v>0</v>
      </c>
      <c r="E21" s="18" t="n"/>
      <c r="F21" s="18" t="n"/>
      <c r="G21" s="18" t="n"/>
      <c r="H21" s="18" t="n"/>
      <c r="I21" s="18" t="n"/>
      <c r="J21" s="18" t="n"/>
      <c r="K21" s="18" t="n"/>
      <c r="L21" s="18" t="n"/>
      <c r="M21" s="18" t="n"/>
      <c r="N21" s="18" t="n"/>
      <c r="O21" s="18" t="n"/>
      <c r="P21" s="18" t="n"/>
      <c r="Q21" s="18" t="n"/>
      <c r="R21" s="18" t="n"/>
      <c r="S21" s="18" t="n"/>
      <c r="T21" s="18" t="n"/>
      <c r="U21" s="18" t="n"/>
      <c r="V21" s="18" t="n"/>
      <c r="W21" s="18" t="n"/>
      <c r="X21" s="18" t="n"/>
      <c r="Y21" s="18" t="n"/>
      <c r="Z21" s="18" t="n"/>
      <c r="AA21" s="18" t="n"/>
      <c r="AB21" s="18" t="n"/>
      <c r="AC21" s="18" t="n"/>
      <c r="AD21" s="18" t="n"/>
      <c r="AE21" s="18" t="n"/>
      <c r="AF21" s="18" t="n"/>
      <c r="AG21" s="18" t="n"/>
      <c r="AH21" s="18" t="n"/>
      <c r="AI21" s="18" t="n"/>
    </row>
    <row r="22" ht="18" customHeight="1">
      <c r="A22" s="15" t="inlineStr">
        <is>
          <t>保健所検査・引き渡し</t>
        </is>
      </c>
      <c r="B22" s="16" t="inlineStr"/>
      <c r="C22" s="16" t="inlineStr"/>
      <c r="D22" s="17" t="inlineStr"/>
      <c r="E22" s="18" t="n"/>
      <c r="F22" s="18" t="n"/>
      <c r="G22" s="18" t="n"/>
      <c r="H22" s="18" t="n"/>
      <c r="I22" s="18" t="n"/>
      <c r="J22" s="18" t="n"/>
      <c r="K22" s="18" t="n"/>
      <c r="L22" s="18" t="n"/>
      <c r="M22" s="18" t="n"/>
      <c r="N22" s="18" t="n"/>
      <c r="O22" s="18" t="n"/>
      <c r="P22" s="18" t="n"/>
      <c r="Q22" s="18" t="n"/>
      <c r="R22" s="18" t="n"/>
      <c r="S22" s="18" t="n"/>
      <c r="T22" s="18" t="n"/>
      <c r="U22" s="18" t="n"/>
      <c r="V22" s="18" t="n"/>
      <c r="W22" s="18" t="n"/>
      <c r="X22" s="18" t="n"/>
      <c r="Y22" s="18" t="n"/>
      <c r="Z22" s="18" t="n"/>
      <c r="AA22" s="18" t="n"/>
      <c r="AB22" s="18" t="n"/>
      <c r="AC22" s="18" t="n"/>
      <c r="AD22" s="18" t="n"/>
      <c r="AE22" s="18" t="n"/>
      <c r="AF22" s="18" t="n"/>
      <c r="AG22" s="18" t="n"/>
      <c r="AH22" s="18" t="n"/>
      <c r="AI22" s="18" t="n"/>
    </row>
    <row r="23" ht="22" customHeight="1">
      <c r="A23" s="12" t="inlineStr">
        <is>
          <t>現場</t>
        </is>
      </c>
      <c r="B23" s="13" t="inlineStr">
        <is>
          <t>外構・エクステリア工事</t>
        </is>
      </c>
      <c r="G23" s="14" t="n"/>
      <c r="H23" s="14" t="n"/>
      <c r="I23" s="14" t="n"/>
      <c r="J23" s="14" t="n"/>
      <c r="K23" s="14" t="n"/>
      <c r="L23" s="14" t="n"/>
      <c r="M23" s="14" t="n"/>
      <c r="N23" s="14" t="n"/>
      <c r="O23" s="14" t="n"/>
      <c r="P23" s="14" t="n"/>
      <c r="Q23" s="14" t="n"/>
      <c r="R23" s="14" t="n"/>
      <c r="S23" s="14" t="n"/>
      <c r="T23" s="14" t="n"/>
      <c r="U23" s="14" t="n"/>
      <c r="V23" s="14" t="n"/>
      <c r="W23" s="14" t="n"/>
      <c r="X23" s="14" t="n"/>
      <c r="Y23" s="14" t="n"/>
      <c r="Z23" s="14" t="n"/>
      <c r="AA23" s="14" t="n"/>
      <c r="AB23" s="14" t="n"/>
      <c r="AC23" s="14" t="n"/>
      <c r="AD23" s="14" t="n"/>
      <c r="AE23" s="14" t="n"/>
      <c r="AF23" s="14" t="n"/>
      <c r="AG23" s="14" t="n"/>
      <c r="AH23" s="14" t="n"/>
      <c r="AI23" s="14" t="n"/>
    </row>
    <row r="24" ht="18" customHeight="1">
      <c r="A24" s="15" t="inlineStr">
        <is>
          <t>解体・整地</t>
        </is>
      </c>
      <c r="B24" s="16" t="n">
        <v>46273</v>
      </c>
      <c r="C24" s="16" t="n">
        <v>46274</v>
      </c>
      <c r="D24" s="17" t="n">
        <v>1</v>
      </c>
      <c r="E24" s="18" t="n"/>
      <c r="F24" s="18" t="n"/>
      <c r="G24" s="18" t="n"/>
      <c r="H24" s="18" t="n"/>
      <c r="I24" s="18" t="n"/>
      <c r="J24" s="18" t="n"/>
      <c r="K24" s="18" t="n"/>
      <c r="L24" s="18" t="n"/>
      <c r="M24" s="18" t="n"/>
      <c r="N24" s="18" t="n"/>
      <c r="O24" s="18" t="n"/>
      <c r="P24" s="18" t="n"/>
      <c r="Q24" s="18" t="n"/>
      <c r="R24" s="18" t="n"/>
      <c r="S24" s="18" t="n"/>
      <c r="T24" s="18" t="n"/>
      <c r="U24" s="18" t="n"/>
      <c r="V24" s="18" t="n"/>
      <c r="W24" s="18" t="n"/>
      <c r="X24" s="18" t="n"/>
      <c r="Y24" s="18" t="n"/>
      <c r="Z24" s="18" t="n"/>
      <c r="AA24" s="18" t="n"/>
      <c r="AB24" s="18" t="n"/>
      <c r="AC24" s="18" t="n"/>
      <c r="AD24" s="18" t="n"/>
      <c r="AE24" s="18" t="n"/>
      <c r="AF24" s="18" t="n"/>
      <c r="AG24" s="18" t="n"/>
      <c r="AH24" s="18" t="n"/>
      <c r="AI24" s="18" t="n"/>
    </row>
    <row r="25" ht="18" customHeight="1">
      <c r="A25" s="15" t="inlineStr">
        <is>
          <t>掘削・路盤</t>
        </is>
      </c>
      <c r="B25" s="16" t="n">
        <v>46275</v>
      </c>
      <c r="C25" s="16" t="n">
        <v>46277</v>
      </c>
      <c r="D25" s="17" t="n">
        <v>1</v>
      </c>
      <c r="E25" s="18" t="n"/>
      <c r="F25" s="18" t="n"/>
      <c r="G25" s="18" t="n"/>
      <c r="H25" s="18" t="n"/>
      <c r="I25" s="18" t="n"/>
      <c r="J25" s="18" t="n"/>
      <c r="K25" s="18" t="n"/>
      <c r="L25" s="18" t="n"/>
      <c r="M25" s="18" t="n"/>
      <c r="N25" s="18" t="n"/>
      <c r="O25" s="18" t="n"/>
      <c r="P25" s="18" t="n"/>
      <c r="Q25" s="18" t="n"/>
      <c r="R25" s="18" t="n"/>
      <c r="S25" s="18" t="n"/>
      <c r="T25" s="18" t="n"/>
      <c r="U25" s="18" t="n"/>
      <c r="V25" s="18" t="n"/>
      <c r="W25" s="18" t="n"/>
      <c r="X25" s="18" t="n"/>
      <c r="Y25" s="18" t="n"/>
      <c r="Z25" s="18" t="n"/>
      <c r="AA25" s="18" t="n"/>
      <c r="AB25" s="18" t="n"/>
      <c r="AC25" s="18" t="n"/>
      <c r="AD25" s="18" t="n"/>
      <c r="AE25" s="18" t="n"/>
      <c r="AF25" s="18" t="n"/>
      <c r="AG25" s="18" t="n"/>
      <c r="AH25" s="18" t="n"/>
      <c r="AI25" s="18" t="n"/>
    </row>
    <row r="26" ht="18" customHeight="1">
      <c r="A26" s="15" t="inlineStr">
        <is>
          <t>土間コンクリート・インターロッキング</t>
        </is>
      </c>
      <c r="B26" s="16" t="n">
        <v>46279</v>
      </c>
      <c r="C26" s="16" t="n">
        <v>46282</v>
      </c>
      <c r="D26" s="17" t="n">
        <v>0.5</v>
      </c>
      <c r="E26" s="18" t="n"/>
      <c r="F26" s="18" t="n"/>
      <c r="G26" s="18" t="n"/>
      <c r="H26" s="18" t="n"/>
      <c r="I26" s="18" t="n"/>
      <c r="J26" s="18" t="n"/>
      <c r="K26" s="18" t="n"/>
      <c r="L26" s="18" t="n"/>
      <c r="M26" s="18" t="n"/>
      <c r="N26" s="18" t="n"/>
      <c r="O26" s="18" t="n"/>
      <c r="P26" s="18" t="n"/>
      <c r="Q26" s="18" t="n"/>
      <c r="R26" s="18" t="n"/>
      <c r="S26" s="18" t="n"/>
      <c r="T26" s="18" t="n"/>
      <c r="U26" s="18" t="n"/>
      <c r="V26" s="18" t="n"/>
      <c r="W26" s="18" t="n"/>
      <c r="X26" s="18" t="n"/>
      <c r="Y26" s="18" t="n"/>
      <c r="Z26" s="18" t="n"/>
      <c r="AA26" s="18" t="n"/>
      <c r="AB26" s="18" t="n"/>
      <c r="AC26" s="18" t="n"/>
      <c r="AD26" s="18" t="n"/>
      <c r="AE26" s="18" t="n"/>
      <c r="AF26" s="18" t="n"/>
      <c r="AG26" s="18" t="n"/>
      <c r="AH26" s="18" t="n"/>
      <c r="AI26" s="18" t="n"/>
    </row>
    <row r="27" ht="18" customHeight="1">
      <c r="A27" s="15" t="inlineStr">
        <is>
          <t>フェンス・門扉設置</t>
        </is>
      </c>
      <c r="B27" s="16" t="n">
        <v>46283</v>
      </c>
      <c r="C27" s="16" t="n">
        <v>46284</v>
      </c>
      <c r="D27" s="17" t="n">
        <v>0</v>
      </c>
      <c r="E27" s="18" t="n"/>
      <c r="F27" s="18" t="n"/>
      <c r="G27" s="18" t="n"/>
      <c r="H27" s="18" t="n"/>
      <c r="I27" s="18" t="n"/>
      <c r="J27" s="18" t="n"/>
      <c r="K27" s="18" t="n"/>
      <c r="L27" s="18" t="n"/>
      <c r="M27" s="18" t="n"/>
      <c r="N27" s="18" t="n"/>
      <c r="O27" s="18" t="n"/>
      <c r="P27" s="18" t="n"/>
      <c r="Q27" s="18" t="n"/>
      <c r="R27" s="18" t="n"/>
      <c r="S27" s="18" t="n"/>
      <c r="T27" s="18" t="n"/>
      <c r="U27" s="18" t="n"/>
      <c r="V27" s="18" t="n"/>
      <c r="W27" s="18" t="n"/>
      <c r="X27" s="18" t="n"/>
      <c r="Y27" s="18" t="n"/>
      <c r="Z27" s="18" t="n"/>
      <c r="AA27" s="18" t="n"/>
      <c r="AB27" s="18" t="n"/>
      <c r="AC27" s="18" t="n"/>
      <c r="AD27" s="18" t="n"/>
      <c r="AE27" s="18" t="n"/>
      <c r="AF27" s="18" t="n"/>
      <c r="AG27" s="18" t="n"/>
      <c r="AH27" s="18" t="n"/>
      <c r="AI27" s="18" t="n"/>
    </row>
    <row r="28" ht="18" customHeight="1">
      <c r="A28" s="15" t="inlineStr">
        <is>
          <t>植栽・美装仕上げ</t>
        </is>
      </c>
      <c r="B28" s="16" t="n">
        <v>46293</v>
      </c>
      <c r="C28" s="16" t="n">
        <v>46295</v>
      </c>
      <c r="D28" s="17" t="n">
        <v>0</v>
      </c>
      <c r="E28" s="18" t="n"/>
      <c r="F28" s="18" t="n"/>
      <c r="G28" s="18" t="n"/>
      <c r="H28" s="18" t="n"/>
      <c r="I28" s="18" t="n"/>
      <c r="J28" s="18" t="n"/>
      <c r="K28" s="18" t="n"/>
      <c r="L28" s="18" t="n"/>
      <c r="M28" s="18" t="n"/>
      <c r="N28" s="18" t="n"/>
      <c r="O28" s="18" t="n"/>
      <c r="P28" s="18" t="n"/>
      <c r="Q28" s="18" t="n"/>
      <c r="R28" s="18" t="n"/>
      <c r="S28" s="18" t="n"/>
      <c r="T28" s="18" t="n"/>
      <c r="U28" s="18" t="n"/>
      <c r="V28" s="18" t="n"/>
      <c r="W28" s="18" t="n"/>
      <c r="X28" s="18" t="n"/>
      <c r="Y28" s="18" t="n"/>
      <c r="Z28" s="18" t="n"/>
      <c r="AA28" s="18" t="n"/>
      <c r="AB28" s="18" t="n"/>
      <c r="AC28" s="18" t="n"/>
      <c r="AD28" s="18" t="n"/>
      <c r="AE28" s="18" t="n"/>
      <c r="AF28" s="18" t="n"/>
      <c r="AG28" s="18" t="n"/>
      <c r="AH28" s="18" t="n"/>
      <c r="AI28" s="18" t="n"/>
    </row>
    <row r="30" ht="53" customHeight="1">
      <c r="A30" s="5" t="inlineStr">
        <is>
          <t>バー（うすい紫）＝開始日〜終了日の期間、網掛け（うすい灰色）＝土日・祝日です。バーと網掛けが重なる期間は、バーの色が優先して表示されます。</t>
        </is>
      </c>
    </row>
    <row r="33" ht="53" customHeight="1">
      <c r="A33" s="6" t="inlineStr">
        <is>
          <t>※このシートの数字・日付はすべて架空のサンプルです（保健所検査・引き渡しの行はあえて未入力にしています＝開始日・終了日が空欄だとバーは出ません）。</t>
        </is>
      </c>
    </row>
  </sheetData>
  <mergeCells count="7">
    <mergeCell ref="B15:F15"/>
    <mergeCell ref="A3:D3"/>
    <mergeCell ref="A30:D30"/>
    <mergeCell ref="B23:F23"/>
    <mergeCell ref="A2:D2"/>
    <mergeCell ref="B8:F8"/>
    <mergeCell ref="A33:D33"/>
  </mergeCells>
  <conditionalFormatting sqref="E9:AI14">
    <cfRule type="expression" priority="1" dxfId="0" stopIfTrue="1">
      <formula>AND($B9&lt;&gt;"",$C9&lt;&gt;"",E$6&lt;&gt;"",E$6&gt;=$B9,E$6&lt;=$C9)</formula>
    </cfRule>
    <cfRule type="expression" priority="2" dxfId="1">
      <formula>OR(WEEKDAY(E$6,2)&gt;=6,COUNTIF('設定'!$A$40:$A$67,E$6)&gt;0)</formula>
    </cfRule>
  </conditionalFormatting>
  <conditionalFormatting sqref="E16:AI22">
    <cfRule type="expression" priority="3" dxfId="0" stopIfTrue="1">
      <formula>AND($B16&lt;&gt;"",$C16&lt;&gt;"",E$6&lt;&gt;"",E$6&gt;=$B16,E$6&lt;=$C16)</formula>
    </cfRule>
    <cfRule type="expression" priority="4" dxfId="1">
      <formula>OR(WEEKDAY(E$6,2)&gt;=6,COUNTIF('設定'!$A$40:$A$67,E$6)&gt;0)</formula>
    </cfRule>
  </conditionalFormatting>
  <conditionalFormatting sqref="E24:AI28">
    <cfRule type="expression" priority="5" dxfId="0" stopIfTrue="1">
      <formula>AND($B24&lt;&gt;"",$C24&lt;&gt;"",E$6&lt;&gt;"",E$6&gt;=$B24,E$6&lt;=$C24)</formula>
    </cfRule>
    <cfRule type="expression" priority="6" dxfId="1">
      <formula>OR(WEEKDAY(E$6,2)&gt;=6,COUNTIF('設定'!$A$40:$A$67,E$6)&gt;0)</formula>
    </cfRule>
  </conditionalFormatting>
  <dataValidations count="1">
    <dataValidation sqref="B8 B15 B23" showDropDown="0" showInputMessage="0" showErrorMessage="0" allowBlank="1" type="list">
      <formula1>'設定'!$A$16:$A$21</formula1>
    </dataValidation>
  </dataValidations>
  <pageMargins left="0.75" right="0.75" top="1" bottom="1" header="0.5" footer="0.5"/>
  <pageSetup orientation="landscape" paperSize="9" fitToHeight="0" fitToWidth="1"/>
  <drawing xmlns:r="http://schemas.openxmlformats.org/officeDocument/2006/relationships" r:id="rId1"/>
</worksheet>
</file>

<file path=xl/worksheets/sheet3.xml><?xml version="1.0" encoding="utf-8"?>
<worksheet xmlns="http://schemas.openxmlformats.org/spreadsheetml/2006/main">
  <sheetPr>
    <tabColor rgb="00540FE9"/>
    <outlinePr summaryBelow="1" summaryRight="1"/>
    <pageSetUpPr fitToPage="1"/>
  </sheetPr>
  <dimension ref="A1:H17"/>
  <sheetViews>
    <sheetView showGridLines="0" workbookViewId="0">
      <selection activeCell="A1" sqref="A1"/>
    </sheetView>
  </sheetViews>
  <sheetFormatPr baseColWidth="8" defaultRowHeight="15"/>
  <cols>
    <col width="13" customWidth="1" min="1" max="1"/>
    <col width="15" customWidth="1" min="2" max="2"/>
    <col width="15" customWidth="1" min="3" max="3"/>
    <col width="15" customWidth="1" min="4" max="4"/>
    <col width="15" customWidth="1" min="5" max="5"/>
    <col width="15" customWidth="1" min="6" max="6"/>
    <col width="15" customWidth="1" min="7" max="7"/>
    <col width="15" customWidth="1" min="8" max="8"/>
  </cols>
  <sheetData>
    <row r="1">
      <c r="A1" s="1" t="inlineStr">
        <is>
          <t>週間工程表</t>
        </is>
      </c>
    </row>
    <row r="2" ht="38" customHeight="1">
      <c r="A2" s="5" t="inlineStr">
        <is>
          <t>行に職人、列に月〜日を並べたシートです。セルには現場名をプルダウンで選びます。空欄のままでもよく、空欄＝その日その職人が手空きという意味になります。</t>
        </is>
      </c>
    </row>
    <row r="3" ht="38" customHeight="1">
      <c r="A3" s="6" t="inlineStr">
        <is>
          <t>※職人名・割り付けはすべて架空のサンプルです。自社の内容に書き換えてお使いください。行が足りない場合は、式の入った行を選択して「コピーしたセルの挿入」で増やしてください。</t>
        </is>
      </c>
    </row>
    <row r="4" ht="30" customHeight="1">
      <c r="A4" s="19" t="inlineStr">
        <is>
          <t>週の開始日
（月曜）</t>
        </is>
      </c>
      <c r="B4" s="20" t="n">
        <v>46286</v>
      </c>
      <c r="C4" s="5" t="inlineStr">
        <is>
          <t>月曜の日付を入れると、下の曜日欄の実際の日付・土日・祝日の網掛けが自動で切り替わります。</t>
        </is>
      </c>
    </row>
    <row r="5" ht="6" customHeight="1"/>
    <row r="6" ht="20" customHeight="1">
      <c r="A6" s="8" t="inlineStr">
        <is>
          <t>職人名</t>
        </is>
      </c>
      <c r="B6" s="21">
        <f>IF($B$4="","",CHOOSE(WEEKDAY($B$4+0,2),"月","火","水","木","金","土","日"))</f>
        <v/>
      </c>
      <c r="C6" s="21">
        <f>IF($B$4="","",CHOOSE(WEEKDAY($B$4+1,2),"月","火","水","木","金","土","日"))</f>
        <v/>
      </c>
      <c r="D6" s="21">
        <f>IF($B$4="","",CHOOSE(WEEKDAY($B$4+2,2),"月","火","水","木","金","土","日"))</f>
        <v/>
      </c>
      <c r="E6" s="21">
        <f>IF($B$4="","",CHOOSE(WEEKDAY($B$4+3,2),"月","火","水","木","金","土","日"))</f>
        <v/>
      </c>
      <c r="F6" s="21">
        <f>IF($B$4="","",CHOOSE(WEEKDAY($B$4+4,2),"月","火","水","木","金","土","日"))</f>
        <v/>
      </c>
      <c r="G6" s="21">
        <f>IF($B$4="","",CHOOSE(WEEKDAY($B$4+5,2),"月","火","水","木","金","土","日"))</f>
        <v/>
      </c>
      <c r="H6" s="21">
        <f>IF($B$4="","",CHOOSE(WEEKDAY($B$4+6,2),"月","火","水","木","金","土","日"))</f>
        <v/>
      </c>
    </row>
    <row r="7" ht="16" customHeight="1">
      <c r="A7" s="10" t="n"/>
      <c r="B7" s="22">
        <f>IF($B$4="","",$B$4+0)</f>
        <v/>
      </c>
      <c r="C7" s="22">
        <f>IF($B$4="","",$B$4+1)</f>
        <v/>
      </c>
      <c r="D7" s="22">
        <f>IF($B$4="","",$B$4+2)</f>
        <v/>
      </c>
      <c r="E7" s="22">
        <f>IF($B$4="","",$B$4+3)</f>
        <v/>
      </c>
      <c r="F7" s="22">
        <f>IF($B$4="","",$B$4+4)</f>
        <v/>
      </c>
      <c r="G7" s="22">
        <f>IF($B$4="","",$B$4+5)</f>
        <v/>
      </c>
      <c r="H7" s="22">
        <f>IF($B$4="","",$B$4+6)</f>
        <v/>
      </c>
    </row>
    <row r="8" ht="30" customHeight="1">
      <c r="A8" s="23" t="inlineStr">
        <is>
          <t>田中 太郎</t>
        </is>
      </c>
      <c r="B8" s="24" t="n"/>
      <c r="C8" s="24" t="n"/>
      <c r="D8" s="24" t="n"/>
      <c r="E8" s="24" t="inlineStr">
        <is>
          <t>戸建て住宅の水回りリフォーム</t>
        </is>
      </c>
      <c r="F8" s="24" t="inlineStr">
        <is>
          <t>戸建て住宅の水回りリフォーム</t>
        </is>
      </c>
      <c r="G8" s="24" t="n"/>
      <c r="H8" s="24" t="n"/>
    </row>
    <row r="9" ht="30" customHeight="1">
      <c r="A9" s="23" t="inlineStr">
        <is>
          <t>佐藤 次郎</t>
        </is>
      </c>
      <c r="B9" s="24" t="inlineStr">
        <is>
          <t>飲食テナントの内装工事</t>
        </is>
      </c>
      <c r="C9" s="24" t="inlineStr">
        <is>
          <t>飲食テナントの内装工事</t>
        </is>
      </c>
      <c r="D9" s="24" t="n"/>
      <c r="E9" s="24" t="inlineStr">
        <is>
          <t>飲食テナントの内装工事</t>
        </is>
      </c>
      <c r="F9" s="24" t="inlineStr">
        <is>
          <t>飲食テナントの内装工事</t>
        </is>
      </c>
      <c r="G9" s="24" t="n"/>
      <c r="H9" s="24" t="n"/>
    </row>
    <row r="10" ht="30" customHeight="1">
      <c r="A10" s="23" t="inlineStr">
        <is>
          <t>鈴木 三郎</t>
        </is>
      </c>
      <c r="B10" s="24" t="n"/>
      <c r="C10" s="24" t="n"/>
      <c r="D10" s="24" t="n"/>
      <c r="E10" s="24" t="inlineStr">
        <is>
          <t>外構・エクステリア工事</t>
        </is>
      </c>
      <c r="F10" s="24" t="inlineStr">
        <is>
          <t>外構・エクステリア工事</t>
        </is>
      </c>
      <c r="G10" s="24" t="inlineStr">
        <is>
          <t>外構・エクステリア工事</t>
        </is>
      </c>
      <c r="H10" s="24" t="n"/>
    </row>
    <row r="11" ht="30" customHeight="1">
      <c r="A11" s="23" t="inlineStr">
        <is>
          <t>高橋 四郎</t>
        </is>
      </c>
      <c r="B11" s="24" t="n"/>
      <c r="C11" s="24" t="n"/>
      <c r="D11" s="24" t="n"/>
      <c r="E11" s="24" t="n"/>
      <c r="F11" s="24" t="inlineStr">
        <is>
          <t>飲食テナントの内装工事</t>
        </is>
      </c>
      <c r="G11" s="24" t="n"/>
      <c r="H11" s="24" t="n"/>
    </row>
    <row r="12" ht="30" customHeight="1">
      <c r="A12" s="23" t="inlineStr">
        <is>
          <t>伊藤 五郎</t>
        </is>
      </c>
      <c r="B12" s="24" t="n"/>
      <c r="C12" s="24" t="n"/>
      <c r="D12" s="24" t="n"/>
      <c r="E12" s="24" t="n"/>
      <c r="F12" s="24" t="n"/>
      <c r="G12" s="24" t="n"/>
      <c r="H12" s="24" t="n"/>
    </row>
    <row r="13" ht="30" customHeight="1">
      <c r="A13" s="23" t="inlineStr">
        <is>
          <t>渡辺 六郎</t>
        </is>
      </c>
      <c r="B13" s="24" t="inlineStr">
        <is>
          <t>戸建て住宅の水回りリフォーム</t>
        </is>
      </c>
      <c r="C13" s="24" t="n"/>
      <c r="D13" s="24" t="n"/>
      <c r="E13" s="24" t="inlineStr">
        <is>
          <t>外構・エクステリア工事</t>
        </is>
      </c>
      <c r="F13" s="24" t="inlineStr">
        <is>
          <t>外構・エクステリア工事</t>
        </is>
      </c>
      <c r="G13" s="24" t="n"/>
      <c r="H13" s="24" t="n"/>
    </row>
    <row r="15" ht="28" customHeight="1">
      <c r="A15" s="5" t="inlineStr">
        <is>
          <t>灰色の列＝土日・祝日（設定シートの祝日リストを参照）。空欄のセルは、その職人がその日は手空き（未割り付け）という意味です。</t>
        </is>
      </c>
    </row>
    <row r="17" ht="16" customHeight="1">
      <c r="A17" s="6" t="inlineStr">
        <is>
          <t>※現場名・割り付けはすべて架空のサンプルです。自社の職人・現場に書き換えてお使いください。</t>
        </is>
      </c>
    </row>
  </sheetData>
  <mergeCells count="5">
    <mergeCell ref="A3:H3"/>
    <mergeCell ref="A15:H15"/>
    <mergeCell ref="A2:H2"/>
    <mergeCell ref="C4:H4"/>
    <mergeCell ref="A17:H17"/>
  </mergeCells>
  <conditionalFormatting sqref="B6:H7">
    <cfRule type="expression" priority="1" dxfId="2">
      <formula>OR(WEEKDAY(B$7,2)&gt;=6,COUNTIF('設定'!$A$40:$A$67,B$7)&gt;0)</formula>
    </cfRule>
  </conditionalFormatting>
  <conditionalFormatting sqref="B8:H13">
    <cfRule type="expression" priority="2" dxfId="1">
      <formula>OR(WEEKDAY(B$7,2)&gt;=6,COUNTIF('設定'!$A$40:$A$67,B$7)&gt;0)</formula>
    </cfRule>
  </conditionalFormatting>
  <dataValidations count="2">
    <dataValidation sqref="A8 A9 A10 A11 A12 A13" showDropDown="0" showInputMessage="0" showErrorMessage="0" allowBlank="1" type="list">
      <formula1>'設定'!$A$26:$A$33</formula1>
    </dataValidation>
    <dataValidation sqref="B8 B9 B10 B11 B12 B13 C8 C9 C10 C11 C12 C13 D8 D9 D10 D11 D12 D13 E8 E9 E10 E11 E12 E13 F8 F9 F10 F11 F12 F13 G8 G9 G10 G11 G12 G13 H8 H9 H10 H11 H12 H13" showDropDown="0" showInputMessage="0" showErrorMessage="0" allowBlank="1" type="list">
      <formula1>'設定'!$A$16:$A$21</formula1>
    </dataValidation>
  </dataValidations>
  <pageMargins left="0.75" right="0.75" top="1" bottom="1" header="0.5" footer="0.5"/>
  <pageSetup orientation="landscape" paperSize="9" fitToHeight="0" fitToWidth="1"/>
  <drawing xmlns:r="http://schemas.openxmlformats.org/officeDocument/2006/relationships" r:id="rId1"/>
</worksheet>
</file>

<file path=xl/worksheets/sheet4.xml><?xml version="1.0" encoding="utf-8"?>
<worksheet xmlns="http://schemas.openxmlformats.org/spreadsheetml/2006/main">
  <sheetPr>
    <tabColor rgb="00C00000"/>
    <outlinePr summaryBelow="1" summaryRight="1"/>
    <pageSetUpPr fitToPage="1"/>
  </sheetPr>
  <dimension ref="A1:G18"/>
  <sheetViews>
    <sheetView showGridLines="0" workbookViewId="0">
      <selection activeCell="A1" sqref="A1"/>
    </sheetView>
  </sheetViews>
  <sheetFormatPr baseColWidth="8" defaultRowHeight="15"/>
  <cols>
    <col width="26" customWidth="1" min="1" max="1"/>
    <col width="12" customWidth="1" min="2" max="2"/>
    <col width="12" customWidth="1" min="3" max="3"/>
    <col width="14" customWidth="1" min="4" max="4"/>
    <col width="14" customWidth="1" min="5" max="5"/>
    <col width="14" customWidth="1" min="6" max="6"/>
    <col width="10" customWidth="1" min="7" max="7"/>
  </cols>
  <sheetData>
    <row r="1">
      <c r="A1" s="25" t="inlineStr">
        <is>
          <t>現場一覧・原価粗利　※お客様には出さないシートです</t>
        </is>
      </c>
    </row>
    <row r="2" ht="38" customHeight="1">
      <c r="A2" s="5" t="inlineStr">
        <is>
          <t>設定シートの現場リストをもとに、工期・請負金額・原価予算を入れると、粗利見込みと粗利率が自動で計算されます。</t>
        </is>
      </c>
    </row>
    <row r="3" ht="23" customHeight="1">
      <c r="A3" s="6" t="inlineStr">
        <is>
          <t>※金額はすべて架空のサンプルです。自社の実際の金額に書き換えてください。</t>
        </is>
      </c>
    </row>
    <row r="5" ht="30" customHeight="1">
      <c r="A5" s="8" t="inlineStr">
        <is>
          <t>現場名</t>
        </is>
      </c>
      <c r="B5" s="8" t="inlineStr">
        <is>
          <t>着工日</t>
        </is>
      </c>
      <c r="C5" s="8" t="inlineStr">
        <is>
          <t>引渡予定日</t>
        </is>
      </c>
      <c r="D5" s="8" t="inlineStr">
        <is>
          <t>請負金額
(円)</t>
        </is>
      </c>
      <c r="E5" s="8" t="inlineStr">
        <is>
          <t>原価予算
(円)</t>
        </is>
      </c>
      <c r="F5" s="8" t="inlineStr">
        <is>
          <t>粗利見込み
(円・自動)</t>
        </is>
      </c>
      <c r="G5" s="8" t="inlineStr">
        <is>
          <t>粗利率
(自動)</t>
        </is>
      </c>
    </row>
    <row r="6" ht="30" customHeight="1">
      <c r="A6" s="26">
        <f>IF('設定'!$A$16="","",'設定'!$A$16)</f>
        <v/>
      </c>
      <c r="B6" s="27" t="n">
        <v>46266</v>
      </c>
      <c r="C6" s="27" t="n">
        <v>46291</v>
      </c>
      <c r="D6" s="28" t="n">
        <v>3200000</v>
      </c>
      <c r="E6" s="28" t="n">
        <v>2400000</v>
      </c>
      <c r="F6" s="29">
        <f>IF(OR(D6="",E6=""),"",D6-E6)</f>
        <v/>
      </c>
      <c r="G6" s="30">
        <f>IF(OR(D6="",D6=0,F6=""),"",F6/D6)</f>
        <v/>
      </c>
    </row>
    <row r="7" ht="30" customHeight="1">
      <c r="A7" s="26">
        <f>IF('設定'!$A$17="","",'設定'!$A$17)</f>
        <v/>
      </c>
      <c r="B7" s="27" t="n">
        <v>46268</v>
      </c>
      <c r="C7" s="27" t="n">
        <v>46295</v>
      </c>
      <c r="D7" s="28" t="n">
        <v>6800000</v>
      </c>
      <c r="E7" s="28" t="n">
        <v>5610000</v>
      </c>
      <c r="F7" s="29">
        <f>IF(OR(D7="",E7=""),"",D7-E7)</f>
        <v/>
      </c>
      <c r="G7" s="30">
        <f>IF(OR(D7="",D7=0,F7=""),"",F7/D7)</f>
        <v/>
      </c>
    </row>
    <row r="8" ht="30" customHeight="1">
      <c r="A8" s="26">
        <f>IF('設定'!$A$18="","",'設定'!$A$18)</f>
        <v/>
      </c>
      <c r="B8" s="27" t="n">
        <v>46273</v>
      </c>
      <c r="C8" s="27" t="n">
        <v>46295</v>
      </c>
      <c r="D8" s="28" t="n">
        <v>1450000</v>
      </c>
      <c r="E8" s="28" t="n">
        <v>980000</v>
      </c>
      <c r="F8" s="29">
        <f>IF(OR(D8="",E8=""),"",D8-E8)</f>
        <v/>
      </c>
      <c r="G8" s="30">
        <f>IF(OR(D8="",D8=0,F8=""),"",F8/D8)</f>
        <v/>
      </c>
    </row>
    <row r="9" ht="30" customHeight="1">
      <c r="A9" s="26">
        <f>IF('設定'!$A$19="","",'設定'!$A$19)</f>
        <v/>
      </c>
      <c r="B9" s="27" t="n"/>
      <c r="C9" s="27" t="n"/>
      <c r="D9" s="28" t="n"/>
      <c r="E9" s="28" t="n"/>
      <c r="F9" s="29">
        <f>IF(OR(D9="",E9=""),"",D9-E9)</f>
        <v/>
      </c>
      <c r="G9" s="30">
        <f>IF(OR(D9="",D9=0,F9=""),"",F9/D9)</f>
        <v/>
      </c>
    </row>
    <row r="10" ht="30" customHeight="1">
      <c r="A10" s="26">
        <f>IF('設定'!$A$20="","",'設定'!$A$20)</f>
        <v/>
      </c>
      <c r="B10" s="27" t="n"/>
      <c r="C10" s="27" t="n"/>
      <c r="D10" s="28" t="n"/>
      <c r="E10" s="28" t="n"/>
      <c r="F10" s="29">
        <f>IF(OR(D10="",E10=""),"",D10-E10)</f>
        <v/>
      </c>
      <c r="G10" s="30">
        <f>IF(OR(D10="",D10=0,F10=""),"",F10/D10)</f>
        <v/>
      </c>
    </row>
    <row r="11" ht="30" customHeight="1">
      <c r="A11" s="26">
        <f>IF('設定'!$A$21="","",'設定'!$A$21)</f>
        <v/>
      </c>
      <c r="B11" s="27" t="n"/>
      <c r="C11" s="27" t="n"/>
      <c r="D11" s="28" t="n"/>
      <c r="E11" s="28" t="n"/>
      <c r="F11" s="29">
        <f>IF(OR(D11="",E11=""),"",D11-E11)</f>
        <v/>
      </c>
      <c r="G11" s="30">
        <f>IF(OR(D11="",D11=0,F11=""),"",F11/D11)</f>
        <v/>
      </c>
    </row>
    <row r="12" ht="20" customHeight="1">
      <c r="A12" s="31" t="inlineStr">
        <is>
          <t>合計</t>
        </is>
      </c>
      <c r="B12" s="31" t="n"/>
      <c r="C12" s="31" t="n"/>
      <c r="D12" s="32">
        <f>SUM(D6:D11)</f>
        <v/>
      </c>
      <c r="E12" s="32">
        <f>SUM(E6:E11)</f>
        <v/>
      </c>
      <c r="F12" s="32">
        <f>SUM(F6:F11)</f>
        <v/>
      </c>
      <c r="G12" s="33">
        <f>IF(SUM(D6:D11)=0,"",SUM(F6:F11)/SUM(D6:D11))</f>
        <v/>
      </c>
    </row>
    <row r="14" ht="53" customHeight="1">
      <c r="A14" s="5" t="inlineStr">
        <is>
          <t>外構工事は請負金額こそ小さいものの粗利率がいちばん高く、内装工事は金額が大きい分、原価もかさんで粗利率は相対的に低めになっています。工程が詰まっている現場と、儲けが薄い現場は一致するとは限りません。</t>
        </is>
      </c>
    </row>
    <row r="18" ht="38" customHeight="1">
      <c r="A18" s="34" t="inlineStr">
        <is>
          <t>※このシートはお客様には出さない前提です（タブの色も他とは変えてあります）。金額はすべて架空のサンプルなので、自社の値に書き換えてください。</t>
        </is>
      </c>
    </row>
  </sheetData>
  <mergeCells count="4">
    <mergeCell ref="A18:G18"/>
    <mergeCell ref="A3:G3"/>
    <mergeCell ref="A2:G2"/>
    <mergeCell ref="A14:G14"/>
  </mergeCells>
  <pageMargins left="0.75" right="0.75" top="1" bottom="1" header="0.5" footer="0.5"/>
  <pageSetup orientation="landscape" paperSize="9" fitToHeight="0" fitToWidth="1"/>
  <drawing xmlns:r="http://schemas.openxmlformats.org/officeDocument/2006/relationships" r:id="rId1"/>
</worksheet>
</file>

<file path=xl/worksheets/sheet5.xml><?xml version="1.0" encoding="utf-8"?>
<worksheet xmlns="http://schemas.openxmlformats.org/spreadsheetml/2006/main">
  <sheetPr>
    <tabColor rgb="00B9A3F5"/>
    <outlinePr summaryBelow="1" summaryRight="1"/>
    <pageSetUpPr fitToPage="1"/>
  </sheetPr>
  <dimension ref="A1:C69"/>
  <sheetViews>
    <sheetView showGridLines="0" workbookViewId="0">
      <selection activeCell="A1" sqref="A1"/>
    </sheetView>
  </sheetViews>
  <sheetFormatPr baseColWidth="8" defaultRowHeight="15"/>
  <cols>
    <col width="34" customWidth="1" min="1" max="1"/>
    <col width="16" customWidth="1" min="2" max="2"/>
    <col width="52" customWidth="1" min="3" max="3"/>
  </cols>
  <sheetData>
    <row r="1">
      <c r="A1" s="1" t="inlineStr">
        <is>
          <t>設定</t>
        </is>
      </c>
    </row>
    <row r="2" ht="38" customHeight="1">
      <c r="A2" s="5" t="inlineStr">
        <is>
          <t>ここの数値を書き換えると、「月間工程表」「週間工程表」「現場一覧・原価粗利（社内用）」の各シートに反映されます。</t>
        </is>
      </c>
    </row>
    <row r="3" ht="38" customHeight="1">
      <c r="A3" s="6" t="inlineStr">
        <is>
          <t>現場リスト・職人リストは、プルダウンの選択肢としても使われます。表記がずれると集計や参照がずれるので、他のシートでは直接書き換えず、ここを書き換えてください。</t>
        </is>
      </c>
    </row>
    <row r="5" ht="22" customHeight="1">
      <c r="A5" s="35" t="inlineStr">
        <is>
          <t>自社情報</t>
        </is>
      </c>
    </row>
    <row r="6" ht="42" customHeight="1">
      <c r="A6" s="19" t="inlineStr">
        <is>
          <t>会社名</t>
        </is>
      </c>
      <c r="B6" s="36" t="inlineStr">
        <is>
          <t>（例）株式会社サンプル建設</t>
        </is>
      </c>
      <c r="C6" s="5" t="inlineStr">
        <is>
          <t>任意入力です。使い方シートのロゴ横に表示されるものではありません。</t>
        </is>
      </c>
    </row>
    <row r="7" ht="28" customHeight="1">
      <c r="A7" s="19" t="inlineStr">
        <is>
          <t>代表者名</t>
        </is>
      </c>
      <c r="B7" s="36" t="inlineStr">
        <is>
          <t>（例）山田 太郎</t>
        </is>
      </c>
      <c r="C7" s="5" t="inlineStr">
        <is>
          <t>任意入力です。</t>
        </is>
      </c>
    </row>
    <row r="8" ht="28" customHeight="1">
      <c r="A8" s="19" t="inlineStr">
        <is>
          <t>連絡先</t>
        </is>
      </c>
      <c r="B8" s="36" t="inlineStr">
        <is>
          <t>（例）000-0000-0000</t>
        </is>
      </c>
      <c r="C8" s="5" t="inlineStr">
        <is>
          <t>任意入力です。</t>
        </is>
      </c>
    </row>
    <row r="10" ht="22" customHeight="1">
      <c r="A10" s="35" t="inlineStr">
        <is>
          <t>対象年月（月間工程表の日付列はここから自動生成されます）</t>
        </is>
      </c>
    </row>
    <row r="11" ht="57" customHeight="1">
      <c r="A11" s="19" t="inlineStr">
        <is>
          <t>対象年（西暦4桁）</t>
        </is>
      </c>
      <c r="B11" s="36" t="n">
        <v>2026</v>
      </c>
      <c r="C11" s="5" t="inlineStr">
        <is>
          <t>月間工程表の日付列は、この年月をもとに自動で並びます。月が変わったら、ここを書き換えるだけで日付が入れ替わります。</t>
        </is>
      </c>
    </row>
    <row r="12" ht="57" customHeight="1">
      <c r="A12" s="19" t="inlineStr">
        <is>
          <t>対象月（1〜12）</t>
        </is>
      </c>
      <c r="B12" s="36" t="n">
        <v>9</v>
      </c>
      <c r="C12" s="5" t="inlineStr">
        <is>
          <t>1〜12の数値で入力してください。31日ない月（2月・4月・6月・9月・11月）は、存在しない日の列が自動で空欄になります。</t>
        </is>
      </c>
    </row>
    <row r="14" ht="22" customHeight="1">
      <c r="A14" s="35" t="inlineStr">
        <is>
          <t>現場リスト（月間・週間・現場一覧のプルダウンで使います）</t>
        </is>
      </c>
    </row>
    <row r="15" ht="18" customHeight="1">
      <c r="A15" s="37" t="inlineStr">
        <is>
          <t>現場名</t>
        </is>
      </c>
    </row>
    <row r="16" ht="18" customHeight="1">
      <c r="A16" s="23" t="inlineStr">
        <is>
          <t>戸建て住宅の水回りリフォーム</t>
        </is>
      </c>
    </row>
    <row r="17" ht="18" customHeight="1">
      <c r="A17" s="23" t="inlineStr">
        <is>
          <t>飲食テナントの内装工事</t>
        </is>
      </c>
    </row>
    <row r="18" ht="18" customHeight="1">
      <c r="A18" s="23" t="inlineStr">
        <is>
          <t>外構・エクステリア工事</t>
        </is>
      </c>
    </row>
    <row r="19" ht="18" customHeight="1">
      <c r="A19" s="23" t="n"/>
    </row>
    <row r="20" ht="18" customHeight="1">
      <c r="A20" s="23" t="n"/>
    </row>
    <row r="21" ht="18" customHeight="1">
      <c r="A21" s="23" t="n"/>
    </row>
    <row r="22" ht="28" customHeight="1">
      <c r="A22" s="6" t="inlineStr">
        <is>
          <t>※空欄の行は、現場が増えたときにそのまま使ってください。表記ゆれ（全角半角・記号違い）はプルダウンの選択ミスのもとです。</t>
        </is>
      </c>
    </row>
    <row r="24" ht="22" customHeight="1">
      <c r="A24" s="35" t="inlineStr">
        <is>
          <t>職人リスト（週間工程表のプルダウンで使います）</t>
        </is>
      </c>
    </row>
    <row r="25" ht="18" customHeight="1">
      <c r="A25" s="37" t="inlineStr">
        <is>
          <t>職人名</t>
        </is>
      </c>
    </row>
    <row r="26" ht="18" customHeight="1">
      <c r="A26" s="23" t="inlineStr">
        <is>
          <t>田中 太郎</t>
        </is>
      </c>
    </row>
    <row r="27" ht="18" customHeight="1">
      <c r="A27" s="23" t="inlineStr">
        <is>
          <t>佐藤 次郎</t>
        </is>
      </c>
    </row>
    <row r="28" ht="18" customHeight="1">
      <c r="A28" s="23" t="inlineStr">
        <is>
          <t>鈴木 三郎</t>
        </is>
      </c>
    </row>
    <row r="29" ht="18" customHeight="1">
      <c r="A29" s="23" t="inlineStr">
        <is>
          <t>高橋 四郎</t>
        </is>
      </c>
    </row>
    <row r="30" ht="18" customHeight="1">
      <c r="A30" s="23" t="inlineStr">
        <is>
          <t>伊藤 五郎</t>
        </is>
      </c>
    </row>
    <row r="31" ht="18" customHeight="1">
      <c r="A31" s="23" t="inlineStr">
        <is>
          <t>渡辺 六郎</t>
        </is>
      </c>
    </row>
    <row r="32" ht="18" customHeight="1">
      <c r="A32" s="23" t="n"/>
    </row>
    <row r="33" ht="18" customHeight="1">
      <c r="A33" s="23" t="n"/>
    </row>
    <row r="35" ht="22" customHeight="1">
      <c r="A35" s="35" t="inlineStr">
        <is>
          <t>祝日リスト（2026年・COUNTIFで月間・週間シートの網掛けに使います）</t>
        </is>
      </c>
    </row>
    <row r="36" ht="53" customHeight="1">
      <c r="A36" s="6" t="inlineStr">
        <is>
          <t>出典：国立天文台暦計算室「暦要項」。振替休日・国民の休日を含みます。2027年以降を使うときや、自治体の休業日を追加したいときは、この一覧を書き換えてください（空欄の行を使えば追加できます）。</t>
        </is>
      </c>
    </row>
    <row r="39" ht="18" customHeight="1">
      <c r="A39" s="37" t="inlineStr">
        <is>
          <t>日付</t>
        </is>
      </c>
      <c r="B39" s="37" t="inlineStr">
        <is>
          <t>祝日名</t>
        </is>
      </c>
    </row>
    <row r="40" ht="17" customHeight="1">
      <c r="A40" s="38" t="n">
        <v>46023</v>
      </c>
      <c r="B40" s="23" t="inlineStr">
        <is>
          <t>元日</t>
        </is>
      </c>
    </row>
    <row r="41" ht="17" customHeight="1">
      <c r="A41" s="38" t="n">
        <v>46034</v>
      </c>
      <c r="B41" s="23" t="inlineStr">
        <is>
          <t>成人の日</t>
        </is>
      </c>
    </row>
    <row r="42" ht="17" customHeight="1">
      <c r="A42" s="38" t="n">
        <v>46064</v>
      </c>
      <c r="B42" s="23" t="inlineStr">
        <is>
          <t>建国記念の日</t>
        </is>
      </c>
    </row>
    <row r="43" ht="17" customHeight="1">
      <c r="A43" s="38" t="n">
        <v>46076</v>
      </c>
      <c r="B43" s="23" t="inlineStr">
        <is>
          <t>天皇誕生日</t>
        </is>
      </c>
    </row>
    <row r="44" ht="17" customHeight="1">
      <c r="A44" s="38" t="n">
        <v>46101</v>
      </c>
      <c r="B44" s="23" t="inlineStr">
        <is>
          <t>春分の日</t>
        </is>
      </c>
    </row>
    <row r="45" ht="17" customHeight="1">
      <c r="A45" s="38" t="n">
        <v>46141</v>
      </c>
      <c r="B45" s="23" t="inlineStr">
        <is>
          <t>昭和の日</t>
        </is>
      </c>
    </row>
    <row r="46" ht="17" customHeight="1">
      <c r="A46" s="38" t="n">
        <v>46145</v>
      </c>
      <c r="B46" s="23" t="inlineStr">
        <is>
          <t>憲法記念日</t>
        </is>
      </c>
    </row>
    <row r="47" ht="17" customHeight="1">
      <c r="A47" s="38" t="n">
        <v>46146</v>
      </c>
      <c r="B47" s="23" t="inlineStr">
        <is>
          <t>みどりの日</t>
        </is>
      </c>
    </row>
    <row r="48" ht="17" customHeight="1">
      <c r="A48" s="38" t="n">
        <v>46147</v>
      </c>
      <c r="B48" s="23" t="inlineStr">
        <is>
          <t>こどもの日</t>
        </is>
      </c>
    </row>
    <row r="49" ht="17" customHeight="1">
      <c r="A49" s="38" t="n">
        <v>46148</v>
      </c>
      <c r="B49" s="23" t="inlineStr">
        <is>
          <t>振替休日</t>
        </is>
      </c>
    </row>
    <row r="50" ht="17" customHeight="1">
      <c r="A50" s="38" t="n">
        <v>46223</v>
      </c>
      <c r="B50" s="23" t="inlineStr">
        <is>
          <t>海の日</t>
        </is>
      </c>
    </row>
    <row r="51" ht="17" customHeight="1">
      <c r="A51" s="38" t="n">
        <v>46245</v>
      </c>
      <c r="B51" s="23" t="inlineStr">
        <is>
          <t>山の日</t>
        </is>
      </c>
    </row>
    <row r="52" ht="17" customHeight="1">
      <c r="A52" s="38" t="n">
        <v>46286</v>
      </c>
      <c r="B52" s="23" t="inlineStr">
        <is>
          <t>敬老の日</t>
        </is>
      </c>
    </row>
    <row r="53" ht="17" customHeight="1">
      <c r="A53" s="38" t="n">
        <v>46287</v>
      </c>
      <c r="B53" s="23" t="inlineStr">
        <is>
          <t>国民の休日</t>
        </is>
      </c>
    </row>
    <row r="54" ht="17" customHeight="1">
      <c r="A54" s="38" t="n">
        <v>46288</v>
      </c>
      <c r="B54" s="23" t="inlineStr">
        <is>
          <t>秋分の日</t>
        </is>
      </c>
    </row>
    <row r="55" ht="17" customHeight="1">
      <c r="A55" s="38" t="n">
        <v>46307</v>
      </c>
      <c r="B55" s="23" t="inlineStr">
        <is>
          <t>スポーツの日</t>
        </is>
      </c>
    </row>
    <row r="56" ht="17" customHeight="1">
      <c r="A56" s="38" t="n">
        <v>46329</v>
      </c>
      <c r="B56" s="23" t="inlineStr">
        <is>
          <t>文化の日</t>
        </is>
      </c>
    </row>
    <row r="57" ht="17" customHeight="1">
      <c r="A57" s="38" t="n">
        <v>46349</v>
      </c>
      <c r="B57" s="23" t="inlineStr">
        <is>
          <t>勤労感謝の日</t>
        </is>
      </c>
    </row>
    <row r="58" ht="17" customHeight="1">
      <c r="A58" s="38" t="n"/>
      <c r="B58" s="23" t="n"/>
    </row>
    <row r="59" ht="17" customHeight="1">
      <c r="A59" s="38" t="n"/>
      <c r="B59" s="23" t="n"/>
    </row>
    <row r="60" ht="17" customHeight="1">
      <c r="A60" s="38" t="n"/>
      <c r="B60" s="23" t="n"/>
    </row>
    <row r="61" ht="17" customHeight="1">
      <c r="A61" s="38" t="n"/>
      <c r="B61" s="23" t="n"/>
    </row>
    <row r="62" ht="17" customHeight="1">
      <c r="A62" s="38" t="n"/>
      <c r="B62" s="23" t="n"/>
    </row>
    <row r="63" ht="17" customHeight="1">
      <c r="A63" s="38" t="n"/>
      <c r="B63" s="23" t="n"/>
    </row>
    <row r="64" ht="17" customHeight="1">
      <c r="A64" s="38" t="n"/>
      <c r="B64" s="23" t="n"/>
    </row>
    <row r="65" ht="17" customHeight="1">
      <c r="A65" s="38" t="n"/>
      <c r="B65" s="23" t="n"/>
    </row>
    <row r="66" ht="17" customHeight="1">
      <c r="A66" s="38" t="n"/>
      <c r="B66" s="23" t="n"/>
    </row>
    <row r="67" ht="17" customHeight="1">
      <c r="A67" s="38" t="n"/>
      <c r="B67" s="23" t="n"/>
    </row>
    <row r="69" ht="38" customHeight="1">
      <c r="A69" s="5" t="inlineStr">
        <is>
          <t>※このリストにある日付の列は、「月間工程表」「週間工程表」どちらも自動でうすい灰色の網掛けになります。日付が1つも入っていない行は無視されるので、空欄のままで問題ありません。</t>
        </is>
      </c>
    </row>
  </sheetData>
  <mergeCells count="15">
    <mergeCell ref="A10:C10"/>
    <mergeCell ref="C8"/>
    <mergeCell ref="A36:C36"/>
    <mergeCell ref="A5:C5"/>
    <mergeCell ref="C12"/>
    <mergeCell ref="A14:C14"/>
    <mergeCell ref="C7"/>
    <mergeCell ref="A22:C22"/>
    <mergeCell ref="C11"/>
    <mergeCell ref="C6"/>
    <mergeCell ref="A3:C3"/>
    <mergeCell ref="A69:C69"/>
    <mergeCell ref="A35:C35"/>
    <mergeCell ref="A24:C24"/>
    <mergeCell ref="A2:C2"/>
  </mergeCells>
  <dataValidations count="1">
    <dataValidation sqref="B12" showDropDown="0" showInputMessage="0" showErrorMessage="0" allowBlank="1" errorTitle="入力チェック" error="月は1〜12の数値で入力してください" type="whole" operator="between">
      <formula1>1</formula1>
      <formula2>12</formula2>
    </dataValidation>
  </dataValidations>
  <pageMargins left="0.75" right="0.75" top="1" bottom="1" header="0.5" footer="0.5"/>
  <pageSetup orientation="landscape"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2026-08-10T04:03:10Z</dcterms:created>
  <dcterms:modified xmlns:dcterms="http://purl.org/dc/terms/" xmlns:xsi="http://www.w3.org/2001/XMLSchema-instance" xsi:type="dcterms:W3CDTF">2026-08-10T04:03:10Z</dcterms:modified>
</cp:coreProperties>
</file>